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H:\Chakhei PHC 3rd Queater PHC review meeting\2022\"/>
    </mc:Choice>
  </mc:AlternateContent>
  <xr:revisionPtr revIDLastSave="0" documentId="13_ncr:1_{C8F4DA97-7D0E-4379-9CB1-52786B534A5B}" xr6:coauthVersionLast="47" xr6:coauthVersionMax="47" xr10:uidLastSave="{00000000-0000-0000-0000-000000000000}"/>
  <bookViews>
    <workbookView xWindow="-120" yWindow="-120" windowWidth="20730" windowHeight="11160" activeTab="2" xr2:uid="{00000000-000D-0000-FFFF-FFFF00000000}"/>
  </bookViews>
  <sheets>
    <sheet name="Chakhei PHC" sheetId="2" r:id="rId1"/>
    <sheet name="Chakhei SC" sheetId="3" r:id="rId2"/>
    <sheet name="Siata SC" sheetId="4" r:id="rId3"/>
    <sheet name="Lana SC" sheetId="5" r:id="rId4"/>
    <sheet name="SC Toatal Achievement )" sheetId="6" r:id="rId5"/>
    <sheet name="Sub Centre Score Summary" sheetId="7" r:id="rId6"/>
    <sheet name="PHC,CHC,SDH -MC Score" sheetId="8" r:id="rId7"/>
  </sheets>
  <externalReferences>
    <externalReference r:id="rId8"/>
  </externalReferences>
  <definedNames>
    <definedName name="_xlnm._FilterDatabase" localSheetId="0" hidden="1">'Chakhei PHC'!$D$30:$AL$175</definedName>
    <definedName name="_xlnm._FilterDatabase" localSheetId="1" hidden="1">'Chakhei SC'!$D$16:$AF$173</definedName>
    <definedName name="_xlnm._FilterDatabase" localSheetId="3" hidden="1">'Lana SC'!$D$16:$AF$173</definedName>
    <definedName name="_xlnm._FilterDatabase" localSheetId="6" hidden="1">'PHC,CHC,SDH -MC Score'!$A$4:$P$110</definedName>
    <definedName name="_xlnm._FilterDatabase" localSheetId="4" hidden="1">'SC Toatal Achievement )'!$A$16:$AO$168</definedName>
    <definedName name="_xlnm._FilterDatabase" localSheetId="2" hidden="1">'Siata SC'!$D$16:$AF$173</definedName>
    <definedName name="_xlnm._FilterDatabase" localSheetId="5" hidden="1">'Sub Centre Score Summary'!$A$5:$U$51</definedName>
    <definedName name="_xlnm.Print_Area" localSheetId="0">'Chakhei PHC'!$D$1:$X$175</definedName>
    <definedName name="_xlnm.Print_Area" localSheetId="1">'Chakhei SC'!$D$1:$X$173</definedName>
    <definedName name="_xlnm.Print_Area" localSheetId="3">'Lana SC'!$D$1:$X$173</definedName>
    <definedName name="_xlnm.Print_Area" localSheetId="4">'SC Toatal Achievement )'!$D$1:$X$169</definedName>
    <definedName name="_xlnm.Print_Area" localSheetId="2">'Siata SC'!$D$1:$X$173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96" i="8" l="1"/>
  <c r="C96" i="8"/>
  <c r="P93" i="8"/>
  <c r="C93" i="8"/>
  <c r="P89" i="8"/>
  <c r="C89" i="8"/>
  <c r="P83" i="8"/>
  <c r="P82" i="8"/>
  <c r="P80" i="8"/>
  <c r="C80" i="8"/>
  <c r="P63" i="8"/>
  <c r="C63" i="8"/>
  <c r="O59" i="8"/>
  <c r="B59" i="8" s="1"/>
  <c r="J50" i="8"/>
  <c r="N41" i="8"/>
  <c r="N40" i="8"/>
  <c r="N39" i="8"/>
  <c r="N38" i="8"/>
  <c r="N37" i="8"/>
  <c r="N36" i="8"/>
  <c r="N35" i="8"/>
  <c r="N34" i="8"/>
  <c r="N33" i="8"/>
  <c r="N32" i="8"/>
  <c r="N31" i="8"/>
  <c r="N30" i="8"/>
  <c r="N29" i="8"/>
  <c r="N28" i="8"/>
  <c r="N27" i="8"/>
  <c r="N26" i="8"/>
  <c r="N25" i="8"/>
  <c r="N24" i="8"/>
  <c r="N14" i="8"/>
  <c r="N13" i="8"/>
  <c r="N12" i="8"/>
  <c r="N11" i="8"/>
  <c r="N10" i="8"/>
  <c r="N9" i="8"/>
  <c r="N19" i="8" s="1"/>
  <c r="N8" i="8"/>
  <c r="N7" i="8"/>
  <c r="N17" i="8" s="1"/>
  <c r="N6" i="8"/>
  <c r="N5" i="8"/>
  <c r="N16" i="8" s="1"/>
  <c r="M27" i="7"/>
  <c r="L20" i="7"/>
  <c r="K20" i="7"/>
  <c r="J20" i="7"/>
  <c r="M18" i="7"/>
  <c r="L18" i="7"/>
  <c r="K18" i="7"/>
  <c r="J18" i="7"/>
  <c r="S15" i="7"/>
  <c r="T15" i="7" s="1"/>
  <c r="U15" i="7" s="1"/>
  <c r="L15" i="7"/>
  <c r="U4" i="7" s="1"/>
  <c r="U19" i="7" s="1"/>
  <c r="K15" i="7"/>
  <c r="T4" i="7" s="1"/>
  <c r="T19" i="7" s="1"/>
  <c r="J15" i="7"/>
  <c r="S4" i="7" s="1"/>
  <c r="S19" i="7" s="1"/>
  <c r="S11" i="7"/>
  <c r="T11" i="7" s="1"/>
  <c r="U11" i="7" s="1"/>
  <c r="S6" i="7"/>
  <c r="T6" i="7" s="1"/>
  <c r="U6" i="7" s="1"/>
  <c r="K205" i="6"/>
  <c r="N82" i="8" s="1"/>
  <c r="K203" i="6"/>
  <c r="N80" i="8" s="1"/>
  <c r="K174" i="6"/>
  <c r="J174" i="6"/>
  <c r="K172" i="6"/>
  <c r="J172" i="6"/>
  <c r="K171" i="6"/>
  <c r="J171" i="6"/>
  <c r="S168" i="6"/>
  <c r="R168" i="6"/>
  <c r="Q168" i="6"/>
  <c r="P168" i="6"/>
  <c r="O168" i="6"/>
  <c r="N168" i="6"/>
  <c r="M168" i="6"/>
  <c r="L168" i="6"/>
  <c r="K168" i="6"/>
  <c r="J168" i="6"/>
  <c r="I168" i="6"/>
  <c r="H168" i="6"/>
  <c r="S167" i="6"/>
  <c r="R167" i="6"/>
  <c r="Q167" i="6"/>
  <c r="P167" i="6"/>
  <c r="O167" i="6"/>
  <c r="N167" i="6"/>
  <c r="M167" i="6"/>
  <c r="L167" i="6"/>
  <c r="K167" i="6"/>
  <c r="J167" i="6"/>
  <c r="I167" i="6"/>
  <c r="H167" i="6"/>
  <c r="S163" i="6"/>
  <c r="R163" i="6"/>
  <c r="Q163" i="6"/>
  <c r="P163" i="6"/>
  <c r="O163" i="6"/>
  <c r="N163" i="6"/>
  <c r="M163" i="6"/>
  <c r="L163" i="6"/>
  <c r="K163" i="6"/>
  <c r="J163" i="6"/>
  <c r="I163" i="6"/>
  <c r="H163" i="6"/>
  <c r="S162" i="6"/>
  <c r="R162" i="6"/>
  <c r="Q162" i="6"/>
  <c r="P162" i="6"/>
  <c r="O162" i="6"/>
  <c r="N162" i="6"/>
  <c r="M162" i="6"/>
  <c r="L162" i="6"/>
  <c r="K162" i="6"/>
  <c r="J162" i="6"/>
  <c r="I162" i="6"/>
  <c r="H162" i="6"/>
  <c r="U161" i="6"/>
  <c r="S161" i="6"/>
  <c r="R161" i="6"/>
  <c r="Q161" i="6"/>
  <c r="P161" i="6"/>
  <c r="O161" i="6"/>
  <c r="N161" i="6"/>
  <c r="M161" i="6"/>
  <c r="L161" i="6"/>
  <c r="K161" i="6"/>
  <c r="J161" i="6"/>
  <c r="I161" i="6"/>
  <c r="H161" i="6"/>
  <c r="S160" i="6"/>
  <c r="R160" i="6"/>
  <c r="Q160" i="6"/>
  <c r="P160" i="6"/>
  <c r="O160" i="6"/>
  <c r="N160" i="6"/>
  <c r="M160" i="6"/>
  <c r="L160" i="6"/>
  <c r="K160" i="6"/>
  <c r="J160" i="6"/>
  <c r="I160" i="6"/>
  <c r="H160" i="6"/>
  <c r="U159" i="6"/>
  <c r="S159" i="6"/>
  <c r="R159" i="6"/>
  <c r="Q159" i="6"/>
  <c r="P159" i="6"/>
  <c r="O159" i="6"/>
  <c r="N159" i="6"/>
  <c r="M159" i="6"/>
  <c r="L159" i="6"/>
  <c r="K159" i="6"/>
  <c r="J159" i="6"/>
  <c r="I159" i="6"/>
  <c r="H159" i="6"/>
  <c r="S158" i="6"/>
  <c r="R158" i="6"/>
  <c r="Q158" i="6"/>
  <c r="P158" i="6"/>
  <c r="O158" i="6"/>
  <c r="N158" i="6"/>
  <c r="M158" i="6"/>
  <c r="L158" i="6"/>
  <c r="K158" i="6"/>
  <c r="J158" i="6"/>
  <c r="I158" i="6"/>
  <c r="H158" i="6"/>
  <c r="S157" i="6"/>
  <c r="R157" i="6"/>
  <c r="Q157" i="6"/>
  <c r="P157" i="6"/>
  <c r="O157" i="6"/>
  <c r="N157" i="6"/>
  <c r="M157" i="6"/>
  <c r="L157" i="6"/>
  <c r="K157" i="6"/>
  <c r="J157" i="6"/>
  <c r="I157" i="6"/>
  <c r="H157" i="6"/>
  <c r="B154" i="6"/>
  <c r="B155" i="6" s="1"/>
  <c r="B156" i="6" s="1"/>
  <c r="B157" i="6" s="1"/>
  <c r="B158" i="6" s="1"/>
  <c r="B159" i="6" s="1"/>
  <c r="B160" i="6" s="1"/>
  <c r="B161" i="6" s="1"/>
  <c r="B162" i="6" s="1"/>
  <c r="B163" i="6" s="1"/>
  <c r="B164" i="6" s="1"/>
  <c r="B165" i="6" s="1"/>
  <c r="B166" i="6" s="1"/>
  <c r="B167" i="6" s="1"/>
  <c r="B168" i="6" s="1"/>
  <c r="S153" i="6"/>
  <c r="R153" i="6"/>
  <c r="Q153" i="6"/>
  <c r="P153" i="6"/>
  <c r="O153" i="6"/>
  <c r="N153" i="6"/>
  <c r="M153" i="6"/>
  <c r="L153" i="6"/>
  <c r="K153" i="6"/>
  <c r="J153" i="6"/>
  <c r="I153" i="6"/>
  <c r="H153" i="6"/>
  <c r="S152" i="6"/>
  <c r="R152" i="6"/>
  <c r="Q152" i="6"/>
  <c r="P152" i="6"/>
  <c r="O152" i="6"/>
  <c r="N152" i="6"/>
  <c r="M152" i="6"/>
  <c r="L152" i="6"/>
  <c r="K152" i="6"/>
  <c r="J152" i="6"/>
  <c r="I152" i="6"/>
  <c r="H152" i="6"/>
  <c r="S148" i="6"/>
  <c r="R148" i="6"/>
  <c r="Q148" i="6"/>
  <c r="P148" i="6"/>
  <c r="O148" i="6"/>
  <c r="N148" i="6"/>
  <c r="M148" i="6"/>
  <c r="L148" i="6"/>
  <c r="K148" i="6"/>
  <c r="J148" i="6"/>
  <c r="I148" i="6"/>
  <c r="H148" i="6"/>
  <c r="S147" i="6"/>
  <c r="R147" i="6"/>
  <c r="Q147" i="6"/>
  <c r="P147" i="6"/>
  <c r="O147" i="6"/>
  <c r="N147" i="6"/>
  <c r="M147" i="6"/>
  <c r="L147" i="6"/>
  <c r="K147" i="6"/>
  <c r="J147" i="6"/>
  <c r="I147" i="6"/>
  <c r="H147" i="6"/>
  <c r="S143" i="6"/>
  <c r="R143" i="6"/>
  <c r="Q143" i="6"/>
  <c r="P143" i="6"/>
  <c r="O143" i="6"/>
  <c r="N143" i="6"/>
  <c r="M143" i="6"/>
  <c r="L143" i="6"/>
  <c r="K143" i="6"/>
  <c r="J143" i="6"/>
  <c r="I143" i="6"/>
  <c r="H143" i="6"/>
  <c r="S139" i="6"/>
  <c r="R139" i="6"/>
  <c r="Q139" i="6"/>
  <c r="P139" i="6"/>
  <c r="O139" i="6"/>
  <c r="N139" i="6"/>
  <c r="M139" i="6"/>
  <c r="L139" i="6"/>
  <c r="K139" i="6"/>
  <c r="J139" i="6"/>
  <c r="I139" i="6"/>
  <c r="H139" i="6"/>
  <c r="S135" i="6"/>
  <c r="R135" i="6"/>
  <c r="Q135" i="6"/>
  <c r="P135" i="6"/>
  <c r="O135" i="6"/>
  <c r="N135" i="6"/>
  <c r="M135" i="6"/>
  <c r="L135" i="6"/>
  <c r="K135" i="6"/>
  <c r="J135" i="6"/>
  <c r="I135" i="6"/>
  <c r="H135" i="6"/>
  <c r="S131" i="6"/>
  <c r="R131" i="6"/>
  <c r="Q131" i="6"/>
  <c r="P131" i="6"/>
  <c r="O131" i="6"/>
  <c r="N131" i="6"/>
  <c r="M131" i="6"/>
  <c r="L131" i="6"/>
  <c r="K131" i="6"/>
  <c r="J131" i="6"/>
  <c r="I131" i="6"/>
  <c r="H131" i="6"/>
  <c r="S127" i="6"/>
  <c r="R127" i="6"/>
  <c r="Q127" i="6"/>
  <c r="P127" i="6"/>
  <c r="O127" i="6"/>
  <c r="N127" i="6"/>
  <c r="M127" i="6"/>
  <c r="L127" i="6"/>
  <c r="K127" i="6"/>
  <c r="J127" i="6"/>
  <c r="I127" i="6"/>
  <c r="H127" i="6"/>
  <c r="S126" i="6"/>
  <c r="R126" i="6"/>
  <c r="Q126" i="6"/>
  <c r="P126" i="6"/>
  <c r="O126" i="6"/>
  <c r="N126" i="6"/>
  <c r="M126" i="6"/>
  <c r="L126" i="6"/>
  <c r="K126" i="6"/>
  <c r="J126" i="6"/>
  <c r="I126" i="6"/>
  <c r="H126" i="6"/>
  <c r="S122" i="6"/>
  <c r="R122" i="6"/>
  <c r="Q122" i="6"/>
  <c r="P122" i="6"/>
  <c r="O122" i="6"/>
  <c r="N122" i="6"/>
  <c r="M122" i="6"/>
  <c r="L122" i="6"/>
  <c r="K122" i="6"/>
  <c r="J122" i="6"/>
  <c r="I122" i="6"/>
  <c r="H122" i="6"/>
  <c r="S121" i="6"/>
  <c r="R121" i="6"/>
  <c r="Q121" i="6"/>
  <c r="P121" i="6"/>
  <c r="O121" i="6"/>
  <c r="N121" i="6"/>
  <c r="M121" i="6"/>
  <c r="L121" i="6"/>
  <c r="K121" i="6"/>
  <c r="J121" i="6"/>
  <c r="I121" i="6"/>
  <c r="H121" i="6"/>
  <c r="S120" i="6"/>
  <c r="R120" i="6"/>
  <c r="Q120" i="6"/>
  <c r="P120" i="6"/>
  <c r="O120" i="6"/>
  <c r="N120" i="6"/>
  <c r="M120" i="6"/>
  <c r="L120" i="6"/>
  <c r="K120" i="6"/>
  <c r="J120" i="6"/>
  <c r="I120" i="6"/>
  <c r="H120" i="6"/>
  <c r="S115" i="6"/>
  <c r="R115" i="6"/>
  <c r="Q115" i="6"/>
  <c r="P115" i="6"/>
  <c r="O115" i="6"/>
  <c r="N115" i="6"/>
  <c r="M115" i="6"/>
  <c r="L115" i="6"/>
  <c r="K115" i="6"/>
  <c r="J115" i="6"/>
  <c r="I115" i="6"/>
  <c r="H115" i="6"/>
  <c r="S114" i="6"/>
  <c r="R114" i="6"/>
  <c r="Q114" i="6"/>
  <c r="P114" i="6"/>
  <c r="O114" i="6"/>
  <c r="N114" i="6"/>
  <c r="M114" i="6"/>
  <c r="L114" i="6"/>
  <c r="K114" i="6"/>
  <c r="J114" i="6"/>
  <c r="I114" i="6"/>
  <c r="H114" i="6"/>
  <c r="S113" i="6"/>
  <c r="R113" i="6"/>
  <c r="Q113" i="6"/>
  <c r="P113" i="6"/>
  <c r="O113" i="6"/>
  <c r="N113" i="6"/>
  <c r="M113" i="6"/>
  <c r="L113" i="6"/>
  <c r="K113" i="6"/>
  <c r="J113" i="6"/>
  <c r="I113" i="6"/>
  <c r="H113" i="6"/>
  <c r="S112" i="6"/>
  <c r="S116" i="6" s="1"/>
  <c r="R112" i="6"/>
  <c r="R116" i="6" s="1"/>
  <c r="Q112" i="6"/>
  <c r="Q116" i="6" s="1"/>
  <c r="P112" i="6"/>
  <c r="P116" i="6" s="1"/>
  <c r="O112" i="6"/>
  <c r="O116" i="6" s="1"/>
  <c r="N112" i="6"/>
  <c r="N116" i="6" s="1"/>
  <c r="M112" i="6"/>
  <c r="M116" i="6" s="1"/>
  <c r="L112" i="6"/>
  <c r="L116" i="6" s="1"/>
  <c r="K112" i="6"/>
  <c r="K116" i="6" s="1"/>
  <c r="J112" i="6"/>
  <c r="J116" i="6" s="1"/>
  <c r="I112" i="6"/>
  <c r="I116" i="6" s="1"/>
  <c r="H112" i="6"/>
  <c r="S108" i="6"/>
  <c r="R108" i="6"/>
  <c r="Q108" i="6"/>
  <c r="P108" i="6"/>
  <c r="O108" i="6"/>
  <c r="N108" i="6"/>
  <c r="M108" i="6"/>
  <c r="L108" i="6"/>
  <c r="K108" i="6"/>
  <c r="J108" i="6"/>
  <c r="I108" i="6"/>
  <c r="H108" i="6"/>
  <c r="S107" i="6"/>
  <c r="R107" i="6"/>
  <c r="Q107" i="6"/>
  <c r="P107" i="6"/>
  <c r="O107" i="6"/>
  <c r="N107" i="6"/>
  <c r="M107" i="6"/>
  <c r="L107" i="6"/>
  <c r="K107" i="6"/>
  <c r="J107" i="6"/>
  <c r="I107" i="6"/>
  <c r="H107" i="6"/>
  <c r="S106" i="6"/>
  <c r="R106" i="6"/>
  <c r="Q106" i="6"/>
  <c r="Q105" i="6" s="1"/>
  <c r="P106" i="6"/>
  <c r="P105" i="6" s="1"/>
  <c r="O106" i="6"/>
  <c r="O105" i="6" s="1"/>
  <c r="N106" i="6"/>
  <c r="M106" i="6"/>
  <c r="M105" i="6" s="1"/>
  <c r="L106" i="6"/>
  <c r="L105" i="6" s="1"/>
  <c r="K106" i="6"/>
  <c r="J106" i="6"/>
  <c r="I106" i="6"/>
  <c r="I105" i="6" s="1"/>
  <c r="H106" i="6"/>
  <c r="H105" i="6" s="1"/>
  <c r="S105" i="6"/>
  <c r="S104" i="6"/>
  <c r="R104" i="6"/>
  <c r="Q104" i="6"/>
  <c r="P104" i="6"/>
  <c r="O104" i="6"/>
  <c r="N104" i="6"/>
  <c r="M104" i="6"/>
  <c r="L104" i="6"/>
  <c r="K104" i="6"/>
  <c r="J104" i="6"/>
  <c r="I104" i="6"/>
  <c r="H104" i="6"/>
  <c r="S103" i="6"/>
  <c r="R103" i="6"/>
  <c r="Q103" i="6"/>
  <c r="P103" i="6"/>
  <c r="O103" i="6"/>
  <c r="N103" i="6"/>
  <c r="M103" i="6"/>
  <c r="L103" i="6"/>
  <c r="K103" i="6"/>
  <c r="J103" i="6"/>
  <c r="I103" i="6"/>
  <c r="H103" i="6"/>
  <c r="S102" i="6"/>
  <c r="S101" i="6" s="1"/>
  <c r="R102" i="6"/>
  <c r="R101" i="6" s="1"/>
  <c r="Q102" i="6"/>
  <c r="Q101" i="6" s="1"/>
  <c r="P102" i="6"/>
  <c r="P101" i="6" s="1"/>
  <c r="O102" i="6"/>
  <c r="O101" i="6" s="1"/>
  <c r="N102" i="6"/>
  <c r="N101" i="6" s="1"/>
  <c r="M102" i="6"/>
  <c r="M101" i="6" s="1"/>
  <c r="L102" i="6"/>
  <c r="L101" i="6" s="1"/>
  <c r="K102" i="6"/>
  <c r="K101" i="6" s="1"/>
  <c r="J102" i="6"/>
  <c r="J101" i="6" s="1"/>
  <c r="I102" i="6"/>
  <c r="I101" i="6" s="1"/>
  <c r="H102" i="6"/>
  <c r="H101" i="6" s="1"/>
  <c r="S100" i="6"/>
  <c r="R100" i="6"/>
  <c r="Q100" i="6"/>
  <c r="P100" i="6"/>
  <c r="O100" i="6"/>
  <c r="N100" i="6"/>
  <c r="M100" i="6"/>
  <c r="L100" i="6"/>
  <c r="K100" i="6"/>
  <c r="J100" i="6"/>
  <c r="I100" i="6"/>
  <c r="H100" i="6"/>
  <c r="S99" i="6"/>
  <c r="R99" i="6"/>
  <c r="R98" i="6" s="1"/>
  <c r="Q99" i="6"/>
  <c r="P99" i="6"/>
  <c r="O99" i="6"/>
  <c r="N99" i="6"/>
  <c r="N98" i="6" s="1"/>
  <c r="M99" i="6"/>
  <c r="L99" i="6"/>
  <c r="K99" i="6"/>
  <c r="J99" i="6"/>
  <c r="J98" i="6" s="1"/>
  <c r="I99" i="6"/>
  <c r="H99" i="6"/>
  <c r="S94" i="6"/>
  <c r="R94" i="6"/>
  <c r="Q94" i="6"/>
  <c r="P94" i="6"/>
  <c r="O94" i="6"/>
  <c r="N94" i="6"/>
  <c r="M94" i="6"/>
  <c r="L94" i="6"/>
  <c r="K94" i="6"/>
  <c r="J94" i="6"/>
  <c r="I94" i="6"/>
  <c r="H94" i="6"/>
  <c r="S90" i="6"/>
  <c r="R90" i="6"/>
  <c r="Q90" i="6"/>
  <c r="P90" i="6"/>
  <c r="O90" i="6"/>
  <c r="N90" i="6"/>
  <c r="M90" i="6"/>
  <c r="L90" i="6"/>
  <c r="K90" i="6"/>
  <c r="J90" i="6"/>
  <c r="I90" i="6"/>
  <c r="H90" i="6"/>
  <c r="S89" i="6"/>
  <c r="R89" i="6"/>
  <c r="Q89" i="6"/>
  <c r="P89" i="6"/>
  <c r="O89" i="6"/>
  <c r="N89" i="6"/>
  <c r="M89" i="6"/>
  <c r="L89" i="6"/>
  <c r="K89" i="6"/>
  <c r="J89" i="6"/>
  <c r="I89" i="6"/>
  <c r="H89" i="6"/>
  <c r="S87" i="6"/>
  <c r="R87" i="6"/>
  <c r="Q87" i="6"/>
  <c r="P87" i="6"/>
  <c r="O87" i="6"/>
  <c r="N87" i="6"/>
  <c r="M87" i="6"/>
  <c r="L87" i="6"/>
  <c r="K87" i="6"/>
  <c r="J87" i="6"/>
  <c r="I87" i="6"/>
  <c r="H87" i="6"/>
  <c r="S86" i="6"/>
  <c r="R86" i="6"/>
  <c r="R88" i="6" s="1"/>
  <c r="Q86" i="6"/>
  <c r="Q88" i="6" s="1"/>
  <c r="P86" i="6"/>
  <c r="P88" i="6" s="1"/>
  <c r="O86" i="6"/>
  <c r="N86" i="6"/>
  <c r="M86" i="6"/>
  <c r="M88" i="6" s="1"/>
  <c r="L86" i="6"/>
  <c r="K86" i="6"/>
  <c r="J86" i="6"/>
  <c r="J88" i="6" s="1"/>
  <c r="I86" i="6"/>
  <c r="I88" i="6" s="1"/>
  <c r="H86" i="6"/>
  <c r="S85" i="6"/>
  <c r="R85" i="6"/>
  <c r="Q85" i="6"/>
  <c r="P85" i="6"/>
  <c r="O85" i="6"/>
  <c r="N85" i="6"/>
  <c r="M85" i="6"/>
  <c r="L85" i="6"/>
  <c r="K85" i="6"/>
  <c r="J85" i="6"/>
  <c r="I85" i="6"/>
  <c r="H85" i="6"/>
  <c r="S84" i="6"/>
  <c r="R84" i="6"/>
  <c r="Q84" i="6"/>
  <c r="P84" i="6"/>
  <c r="O84" i="6"/>
  <c r="N84" i="6"/>
  <c r="M84" i="6"/>
  <c r="L84" i="6"/>
  <c r="K84" i="6"/>
  <c r="J84" i="6"/>
  <c r="I84" i="6"/>
  <c r="H84" i="6"/>
  <c r="S83" i="6"/>
  <c r="R83" i="6"/>
  <c r="R82" i="6" s="1"/>
  <c r="Q83" i="6"/>
  <c r="P83" i="6"/>
  <c r="P82" i="6" s="1"/>
  <c r="O83" i="6"/>
  <c r="N83" i="6"/>
  <c r="N82" i="6" s="1"/>
  <c r="M83" i="6"/>
  <c r="L83" i="6"/>
  <c r="L82" i="6" s="1"/>
  <c r="K83" i="6"/>
  <c r="K82" i="6" s="1"/>
  <c r="J83" i="6"/>
  <c r="I83" i="6"/>
  <c r="H83" i="6"/>
  <c r="S82" i="6"/>
  <c r="S78" i="6"/>
  <c r="R78" i="6"/>
  <c r="Q78" i="6"/>
  <c r="P78" i="6"/>
  <c r="O78" i="6"/>
  <c r="N78" i="6"/>
  <c r="M78" i="6"/>
  <c r="L78" i="6"/>
  <c r="K78" i="6"/>
  <c r="J78" i="6"/>
  <c r="I78" i="6"/>
  <c r="H78" i="6"/>
  <c r="S77" i="6"/>
  <c r="R77" i="6"/>
  <c r="Q77" i="6"/>
  <c r="P77" i="6"/>
  <c r="O77" i="6"/>
  <c r="N77" i="6"/>
  <c r="M77" i="6"/>
  <c r="L77" i="6"/>
  <c r="K77" i="6"/>
  <c r="J77" i="6"/>
  <c r="I77" i="6"/>
  <c r="H77" i="6"/>
  <c r="S76" i="6"/>
  <c r="R76" i="6"/>
  <c r="Q76" i="6"/>
  <c r="P76" i="6"/>
  <c r="O76" i="6"/>
  <c r="N76" i="6"/>
  <c r="M76" i="6"/>
  <c r="L76" i="6"/>
  <c r="K76" i="6"/>
  <c r="J76" i="6"/>
  <c r="I76" i="6"/>
  <c r="H76" i="6"/>
  <c r="S75" i="6"/>
  <c r="R75" i="6"/>
  <c r="Q75" i="6"/>
  <c r="P75" i="6"/>
  <c r="O75" i="6"/>
  <c r="N75" i="6"/>
  <c r="M75" i="6"/>
  <c r="L75" i="6"/>
  <c r="K75" i="6"/>
  <c r="J75" i="6"/>
  <c r="I75" i="6"/>
  <c r="H75" i="6"/>
  <c r="S74" i="6"/>
  <c r="R74" i="6"/>
  <c r="Q74" i="6"/>
  <c r="P74" i="6"/>
  <c r="O74" i="6"/>
  <c r="N74" i="6"/>
  <c r="M74" i="6"/>
  <c r="L74" i="6"/>
  <c r="K74" i="6"/>
  <c r="J74" i="6"/>
  <c r="I74" i="6"/>
  <c r="H74" i="6"/>
  <c r="S73" i="6"/>
  <c r="R73" i="6"/>
  <c r="Q73" i="6"/>
  <c r="P73" i="6"/>
  <c r="O73" i="6"/>
  <c r="N73" i="6"/>
  <c r="M73" i="6"/>
  <c r="L73" i="6"/>
  <c r="K73" i="6"/>
  <c r="J73" i="6"/>
  <c r="I73" i="6"/>
  <c r="H73" i="6"/>
  <c r="S72" i="6"/>
  <c r="R72" i="6"/>
  <c r="Q72" i="6"/>
  <c r="P72" i="6"/>
  <c r="O72" i="6"/>
  <c r="N72" i="6"/>
  <c r="M72" i="6"/>
  <c r="L72" i="6"/>
  <c r="K72" i="6"/>
  <c r="J72" i="6"/>
  <c r="I72" i="6"/>
  <c r="H72" i="6"/>
  <c r="S71" i="6"/>
  <c r="R71" i="6"/>
  <c r="Q71" i="6"/>
  <c r="P71" i="6"/>
  <c r="O71" i="6"/>
  <c r="N71" i="6"/>
  <c r="M71" i="6"/>
  <c r="L71" i="6"/>
  <c r="K71" i="6"/>
  <c r="J71" i="6"/>
  <c r="I71" i="6"/>
  <c r="H71" i="6"/>
  <c r="S70" i="6"/>
  <c r="R70" i="6"/>
  <c r="Q70" i="6"/>
  <c r="P70" i="6"/>
  <c r="O70" i="6"/>
  <c r="N70" i="6"/>
  <c r="M70" i="6"/>
  <c r="L70" i="6"/>
  <c r="K70" i="6"/>
  <c r="J70" i="6"/>
  <c r="I70" i="6"/>
  <c r="H70" i="6"/>
  <c r="S69" i="6"/>
  <c r="R69" i="6"/>
  <c r="Q69" i="6"/>
  <c r="P69" i="6"/>
  <c r="O69" i="6"/>
  <c r="N69" i="6"/>
  <c r="M69" i="6"/>
  <c r="L69" i="6"/>
  <c r="K69" i="6"/>
  <c r="J69" i="6"/>
  <c r="I69" i="6"/>
  <c r="H69" i="6"/>
  <c r="S65" i="6"/>
  <c r="R65" i="6"/>
  <c r="Q65" i="6"/>
  <c r="P65" i="6"/>
  <c r="O65" i="6"/>
  <c r="N65" i="6"/>
  <c r="M65" i="6"/>
  <c r="L65" i="6"/>
  <c r="K65" i="6"/>
  <c r="J65" i="6"/>
  <c r="I65" i="6"/>
  <c r="H65" i="6"/>
  <c r="S64" i="6"/>
  <c r="R64" i="6"/>
  <c r="Q64" i="6"/>
  <c r="P64" i="6"/>
  <c r="O64" i="6"/>
  <c r="N64" i="6"/>
  <c r="M64" i="6"/>
  <c r="L64" i="6"/>
  <c r="K64" i="6"/>
  <c r="J64" i="6"/>
  <c r="I64" i="6"/>
  <c r="H64" i="6"/>
  <c r="S63" i="6"/>
  <c r="R63" i="6"/>
  <c r="Q63" i="6"/>
  <c r="P63" i="6"/>
  <c r="O63" i="6"/>
  <c r="N63" i="6"/>
  <c r="M63" i="6"/>
  <c r="L63" i="6"/>
  <c r="K63" i="6"/>
  <c r="J63" i="6"/>
  <c r="I63" i="6"/>
  <c r="H63" i="6"/>
  <c r="S62" i="6"/>
  <c r="R62" i="6"/>
  <c r="Q62" i="6"/>
  <c r="P62" i="6"/>
  <c r="O62" i="6"/>
  <c r="N62" i="6"/>
  <c r="M62" i="6"/>
  <c r="L62" i="6"/>
  <c r="K62" i="6"/>
  <c r="J62" i="6"/>
  <c r="I62" i="6"/>
  <c r="H62" i="6"/>
  <c r="S61" i="6"/>
  <c r="R61" i="6"/>
  <c r="Q61" i="6"/>
  <c r="P61" i="6"/>
  <c r="O61" i="6"/>
  <c r="N61" i="6"/>
  <c r="M61" i="6"/>
  <c r="L61" i="6"/>
  <c r="K61" i="6"/>
  <c r="J61" i="6"/>
  <c r="I61" i="6"/>
  <c r="H61" i="6"/>
  <c r="S60" i="6"/>
  <c r="R60" i="6"/>
  <c r="Q60" i="6"/>
  <c r="P60" i="6"/>
  <c r="O60" i="6"/>
  <c r="N60" i="6"/>
  <c r="M60" i="6"/>
  <c r="L60" i="6"/>
  <c r="K60" i="6"/>
  <c r="J60" i="6"/>
  <c r="I60" i="6"/>
  <c r="H60" i="6"/>
  <c r="S59" i="6"/>
  <c r="R59" i="6"/>
  <c r="Q59" i="6"/>
  <c r="P59" i="6"/>
  <c r="O59" i="6"/>
  <c r="N59" i="6"/>
  <c r="M59" i="6"/>
  <c r="L59" i="6"/>
  <c r="K59" i="6"/>
  <c r="J59" i="6"/>
  <c r="I59" i="6"/>
  <c r="H59" i="6"/>
  <c r="S58" i="6"/>
  <c r="R58" i="6"/>
  <c r="Q58" i="6"/>
  <c r="P58" i="6"/>
  <c r="O58" i="6"/>
  <c r="N58" i="6"/>
  <c r="M58" i="6"/>
  <c r="L58" i="6"/>
  <c r="K58" i="6"/>
  <c r="J58" i="6"/>
  <c r="I58" i="6"/>
  <c r="H58" i="6"/>
  <c r="S57" i="6"/>
  <c r="R57" i="6"/>
  <c r="Q57" i="6"/>
  <c r="P57" i="6"/>
  <c r="O57" i="6"/>
  <c r="N57" i="6"/>
  <c r="M57" i="6"/>
  <c r="L57" i="6"/>
  <c r="K57" i="6"/>
  <c r="J57" i="6"/>
  <c r="I57" i="6"/>
  <c r="H57" i="6"/>
  <c r="AK56" i="6"/>
  <c r="S56" i="6"/>
  <c r="R56" i="6"/>
  <c r="Q56" i="6"/>
  <c r="P56" i="6"/>
  <c r="O56" i="6"/>
  <c r="N56" i="6"/>
  <c r="M56" i="6"/>
  <c r="L56" i="6"/>
  <c r="K56" i="6"/>
  <c r="J56" i="6"/>
  <c r="I56" i="6"/>
  <c r="H56" i="6"/>
  <c r="AK55" i="6"/>
  <c r="S55" i="6"/>
  <c r="R55" i="6"/>
  <c r="Q55" i="6"/>
  <c r="P55" i="6"/>
  <c r="O55" i="6"/>
  <c r="N55" i="6"/>
  <c r="M55" i="6"/>
  <c r="L55" i="6"/>
  <c r="K55" i="6"/>
  <c r="J55" i="6"/>
  <c r="I55" i="6"/>
  <c r="H55" i="6"/>
  <c r="AK54" i="6"/>
  <c r="S54" i="6"/>
  <c r="R54" i="6"/>
  <c r="Q54" i="6"/>
  <c r="P54" i="6"/>
  <c r="O54" i="6"/>
  <c r="N54" i="6"/>
  <c r="M54" i="6"/>
  <c r="L54" i="6"/>
  <c r="K54" i="6"/>
  <c r="J54" i="6"/>
  <c r="I54" i="6"/>
  <c r="H54" i="6"/>
  <c r="AK53" i="6"/>
  <c r="S53" i="6"/>
  <c r="R53" i="6"/>
  <c r="Q53" i="6"/>
  <c r="P53" i="6"/>
  <c r="O53" i="6"/>
  <c r="N53" i="6"/>
  <c r="M53" i="6"/>
  <c r="L53" i="6"/>
  <c r="K53" i="6"/>
  <c r="J53" i="6"/>
  <c r="I53" i="6"/>
  <c r="H53" i="6"/>
  <c r="AK52" i="6"/>
  <c r="AK51" i="6"/>
  <c r="S51" i="6"/>
  <c r="R51" i="6"/>
  <c r="Q51" i="6"/>
  <c r="P51" i="6"/>
  <c r="O51" i="6"/>
  <c r="N51" i="6"/>
  <c r="M51" i="6"/>
  <c r="L51" i="6"/>
  <c r="K51" i="6"/>
  <c r="J51" i="6"/>
  <c r="I51" i="6"/>
  <c r="H51" i="6"/>
  <c r="AK50" i="6"/>
  <c r="S50" i="6"/>
  <c r="R50" i="6"/>
  <c r="Q50" i="6"/>
  <c r="P50" i="6"/>
  <c r="O50" i="6"/>
  <c r="N50" i="6"/>
  <c r="M50" i="6"/>
  <c r="L50" i="6"/>
  <c r="K50" i="6"/>
  <c r="J50" i="6"/>
  <c r="I50" i="6"/>
  <c r="H50" i="6"/>
  <c r="AK49" i="6"/>
  <c r="S49" i="6"/>
  <c r="R49" i="6"/>
  <c r="Q49" i="6"/>
  <c r="P49" i="6"/>
  <c r="O49" i="6"/>
  <c r="N49" i="6"/>
  <c r="M49" i="6"/>
  <c r="L49" i="6"/>
  <c r="K49" i="6"/>
  <c r="J49" i="6"/>
  <c r="I49" i="6"/>
  <c r="H49" i="6"/>
  <c r="S47" i="6"/>
  <c r="K175" i="6" s="1"/>
  <c r="R47" i="6"/>
  <c r="J175" i="6" s="1"/>
  <c r="Q47" i="6"/>
  <c r="P47" i="6"/>
  <c r="O47" i="6"/>
  <c r="N47" i="6"/>
  <c r="M47" i="6"/>
  <c r="L47" i="6"/>
  <c r="K47" i="6"/>
  <c r="J47" i="6"/>
  <c r="I47" i="6"/>
  <c r="H47" i="6"/>
  <c r="S46" i="6"/>
  <c r="S48" i="6" s="1"/>
  <c r="R46" i="6"/>
  <c r="R48" i="6" s="1"/>
  <c r="Q46" i="6"/>
  <c r="Q48" i="6" s="1"/>
  <c r="P46" i="6"/>
  <c r="P48" i="6" s="1"/>
  <c r="O46" i="6"/>
  <c r="O48" i="6" s="1"/>
  <c r="N46" i="6"/>
  <c r="M46" i="6"/>
  <c r="M48" i="6" s="1"/>
  <c r="L46" i="6"/>
  <c r="L48" i="6" s="1"/>
  <c r="K46" i="6"/>
  <c r="K48" i="6" s="1"/>
  <c r="J46" i="6"/>
  <c r="I46" i="6"/>
  <c r="I48" i="6" s="1"/>
  <c r="H46" i="6"/>
  <c r="S45" i="6"/>
  <c r="R45" i="6"/>
  <c r="Q45" i="6"/>
  <c r="P45" i="6"/>
  <c r="O45" i="6"/>
  <c r="N45" i="6"/>
  <c r="M45" i="6"/>
  <c r="L45" i="6"/>
  <c r="K45" i="6"/>
  <c r="J45" i="6"/>
  <c r="I45" i="6"/>
  <c r="H45" i="6"/>
  <c r="S44" i="6"/>
  <c r="R44" i="6"/>
  <c r="Q44" i="6"/>
  <c r="P44" i="6"/>
  <c r="O44" i="6"/>
  <c r="N44" i="6"/>
  <c r="M44" i="6"/>
  <c r="L44" i="6"/>
  <c r="K44" i="6"/>
  <c r="J44" i="6"/>
  <c r="I44" i="6"/>
  <c r="H44" i="6"/>
  <c r="S43" i="6"/>
  <c r="R43" i="6"/>
  <c r="Q43" i="6"/>
  <c r="P43" i="6"/>
  <c r="O43" i="6"/>
  <c r="N43" i="6"/>
  <c r="M43" i="6"/>
  <c r="L43" i="6"/>
  <c r="K43" i="6"/>
  <c r="J43" i="6"/>
  <c r="I43" i="6"/>
  <c r="H43" i="6"/>
  <c r="S42" i="6"/>
  <c r="R42" i="6"/>
  <c r="Q42" i="6"/>
  <c r="P42" i="6"/>
  <c r="O42" i="6"/>
  <c r="N42" i="6"/>
  <c r="M42" i="6"/>
  <c r="L42" i="6"/>
  <c r="K42" i="6"/>
  <c r="J42" i="6"/>
  <c r="I42" i="6"/>
  <c r="H42" i="6"/>
  <c r="S41" i="6"/>
  <c r="R41" i="6"/>
  <c r="Q41" i="6"/>
  <c r="P41" i="6"/>
  <c r="O41" i="6"/>
  <c r="N41" i="6"/>
  <c r="M41" i="6"/>
  <c r="L41" i="6"/>
  <c r="K41" i="6"/>
  <c r="J41" i="6"/>
  <c r="I41" i="6"/>
  <c r="H41" i="6"/>
  <c r="S40" i="6"/>
  <c r="R40" i="6"/>
  <c r="Q40" i="6"/>
  <c r="P40" i="6"/>
  <c r="O40" i="6"/>
  <c r="N40" i="6"/>
  <c r="M40" i="6"/>
  <c r="L40" i="6"/>
  <c r="K40" i="6"/>
  <c r="J40" i="6"/>
  <c r="I40" i="6"/>
  <c r="H40" i="6"/>
  <c r="S39" i="6"/>
  <c r="R39" i="6"/>
  <c r="Q39" i="6"/>
  <c r="P39" i="6"/>
  <c r="O39" i="6"/>
  <c r="N39" i="6"/>
  <c r="M39" i="6"/>
  <c r="L39" i="6"/>
  <c r="K39" i="6"/>
  <c r="J39" i="6"/>
  <c r="I39" i="6"/>
  <c r="H39" i="6"/>
  <c r="S38" i="6"/>
  <c r="R38" i="6"/>
  <c r="Q38" i="6"/>
  <c r="P38" i="6"/>
  <c r="O38" i="6"/>
  <c r="N38" i="6"/>
  <c r="M38" i="6"/>
  <c r="L38" i="6"/>
  <c r="K38" i="6"/>
  <c r="J38" i="6"/>
  <c r="I38" i="6"/>
  <c r="H38" i="6"/>
  <c r="G33" i="6"/>
  <c r="G32" i="6"/>
  <c r="G31" i="6"/>
  <c r="G30" i="6"/>
  <c r="G29" i="6"/>
  <c r="G28" i="6"/>
  <c r="U122" i="6" s="1"/>
  <c r="K194" i="6" s="1"/>
  <c r="N71" i="8" s="1"/>
  <c r="G27" i="6"/>
  <c r="U127" i="6" s="1"/>
  <c r="G26" i="6"/>
  <c r="G25" i="6"/>
  <c r="G24" i="6"/>
  <c r="G23" i="6"/>
  <c r="G22" i="6"/>
  <c r="G21" i="6"/>
  <c r="U121" i="6" s="1"/>
  <c r="G20" i="6"/>
  <c r="X33" i="6" s="1"/>
  <c r="U57" i="6" s="1"/>
  <c r="G19" i="6"/>
  <c r="U158" i="6" s="1"/>
  <c r="B1" i="6"/>
  <c r="B2" i="6" s="1"/>
  <c r="B3" i="6" s="1"/>
  <c r="B4" i="6" s="1"/>
  <c r="B5" i="6" s="1"/>
  <c r="B6" i="6" s="1"/>
  <c r="B7" i="6" s="1"/>
  <c r="B8" i="6" s="1"/>
  <c r="B9" i="6" s="1"/>
  <c r="B10" i="6" s="1"/>
  <c r="B11" i="6" s="1"/>
  <c r="B12" i="6" s="1"/>
  <c r="B13" i="6" s="1"/>
  <c r="B14" i="6" s="1"/>
  <c r="B15" i="6" s="1"/>
  <c r="B16" i="6" s="1"/>
  <c r="B17" i="6" s="1"/>
  <c r="B18" i="6" s="1"/>
  <c r="B19" i="6" s="1"/>
  <c r="B20" i="6" s="1"/>
  <c r="B21" i="6" s="1"/>
  <c r="B22" i="6" s="1"/>
  <c r="B23" i="6" s="1"/>
  <c r="B24" i="6" s="1"/>
  <c r="B25" i="6" s="1"/>
  <c r="B26" i="6" s="1"/>
  <c r="B27" i="6" s="1"/>
  <c r="B28" i="6" s="1"/>
  <c r="B29" i="6" s="1"/>
  <c r="B30" i="6" s="1"/>
  <c r="B31" i="6" s="1"/>
  <c r="B32" i="6" s="1"/>
  <c r="B33" i="6" s="1"/>
  <c r="B34" i="6" s="1"/>
  <c r="B35" i="6" s="1"/>
  <c r="B36" i="6" s="1"/>
  <c r="B37" i="6" s="1"/>
  <c r="B38" i="6" s="1"/>
  <c r="B39" i="6" s="1"/>
  <c r="B40" i="6" s="1"/>
  <c r="B41" i="6" s="1"/>
  <c r="B42" i="6" s="1"/>
  <c r="B43" i="6" s="1"/>
  <c r="B44" i="6" s="1"/>
  <c r="B45" i="6" s="1"/>
  <c r="B46" i="6" s="1"/>
  <c r="B47" i="6" s="1"/>
  <c r="B48" i="6" s="1"/>
  <c r="B49" i="6" s="1"/>
  <c r="B50" i="6" s="1"/>
  <c r="B51" i="6" s="1"/>
  <c r="B52" i="6" s="1"/>
  <c r="B53" i="6" s="1"/>
  <c r="B54" i="6" s="1"/>
  <c r="B55" i="6" s="1"/>
  <c r="B56" i="6" s="1"/>
  <c r="B57" i="6" s="1"/>
  <c r="B58" i="6" s="1"/>
  <c r="B59" i="6" s="1"/>
  <c r="B60" i="6" s="1"/>
  <c r="B61" i="6" s="1"/>
  <c r="B62" i="6" s="1"/>
  <c r="B63" i="6" s="1"/>
  <c r="B64" i="6" s="1"/>
  <c r="B65" i="6" s="1"/>
  <c r="B66" i="6" s="1"/>
  <c r="B67" i="6" s="1"/>
  <c r="B68" i="6" s="1"/>
  <c r="B69" i="6" s="1"/>
  <c r="B70" i="6" s="1"/>
  <c r="B71" i="6" s="1"/>
  <c r="B72" i="6" s="1"/>
  <c r="B73" i="6" s="1"/>
  <c r="B74" i="6" s="1"/>
  <c r="B75" i="6" s="1"/>
  <c r="B76" i="6" s="1"/>
  <c r="B77" i="6" s="1"/>
  <c r="B78" i="6" s="1"/>
  <c r="B79" i="6" s="1"/>
  <c r="B80" i="6" s="1"/>
  <c r="B81" i="6" s="1"/>
  <c r="B82" i="6" s="1"/>
  <c r="B83" i="6" s="1"/>
  <c r="B84" i="6" s="1"/>
  <c r="B85" i="6" s="1"/>
  <c r="B86" i="6" s="1"/>
  <c r="B87" i="6" s="1"/>
  <c r="B88" i="6" s="1"/>
  <c r="B89" i="6" s="1"/>
  <c r="B90" i="6" s="1"/>
  <c r="B91" i="6" s="1"/>
  <c r="B92" i="6" s="1"/>
  <c r="B93" i="6" s="1"/>
  <c r="B94" i="6" s="1"/>
  <c r="B95" i="6" s="1"/>
  <c r="B96" i="6" s="1"/>
  <c r="B97" i="6" s="1"/>
  <c r="B98" i="6" s="1"/>
  <c r="B99" i="6" s="1"/>
  <c r="B100" i="6" s="1"/>
  <c r="B101" i="6" s="1"/>
  <c r="B102" i="6" s="1"/>
  <c r="B103" i="6" s="1"/>
  <c r="B104" i="6" s="1"/>
  <c r="B105" i="6" s="1"/>
  <c r="B106" i="6" s="1"/>
  <c r="B107" i="6" s="1"/>
  <c r="B108" i="6" s="1"/>
  <c r="B109" i="6" s="1"/>
  <c r="B110" i="6" s="1"/>
  <c r="B111" i="6" s="1"/>
  <c r="B112" i="6" s="1"/>
  <c r="B113" i="6" s="1"/>
  <c r="B114" i="6" s="1"/>
  <c r="B115" i="6" s="1"/>
  <c r="B116" i="6" s="1"/>
  <c r="B117" i="6" s="1"/>
  <c r="B118" i="6" s="1"/>
  <c r="B119" i="6" s="1"/>
  <c r="B120" i="6" s="1"/>
  <c r="B121" i="6" s="1"/>
  <c r="B122" i="6" s="1"/>
  <c r="B123" i="6" s="1"/>
  <c r="B124" i="6" s="1"/>
  <c r="B125" i="6" s="1"/>
  <c r="B126" i="6" s="1"/>
  <c r="B127" i="6" s="1"/>
  <c r="B128" i="6" s="1"/>
  <c r="B129" i="6" s="1"/>
  <c r="B130" i="6" s="1"/>
  <c r="B131" i="6" s="1"/>
  <c r="B132" i="6" s="1"/>
  <c r="B133" i="6" s="1"/>
  <c r="B134" i="6" s="1"/>
  <c r="B135" i="6" s="1"/>
  <c r="B136" i="6" s="1"/>
  <c r="B137" i="6" s="1"/>
  <c r="B138" i="6" s="1"/>
  <c r="B139" i="6" s="1"/>
  <c r="B140" i="6" s="1"/>
  <c r="B141" i="6" s="1"/>
  <c r="B142" i="6" s="1"/>
  <c r="B143" i="6" s="1"/>
  <c r="B144" i="6" s="1"/>
  <c r="B145" i="6" s="1"/>
  <c r="B146" i="6" s="1"/>
  <c r="B147" i="6" s="1"/>
  <c r="B148" i="6" s="1"/>
  <c r="B149" i="6" s="1"/>
  <c r="B150" i="6" s="1"/>
  <c r="B151" i="6" s="1"/>
  <c r="B152" i="6" s="1"/>
  <c r="K213" i="5"/>
  <c r="K212" i="5"/>
  <c r="K210" i="5"/>
  <c r="K209" i="5"/>
  <c r="K208" i="5"/>
  <c r="K207" i="5"/>
  <c r="K206" i="5"/>
  <c r="L179" i="5"/>
  <c r="L17" i="7" s="1"/>
  <c r="L178" i="5"/>
  <c r="L16" i="7" s="1"/>
  <c r="T168" i="5"/>
  <c r="T167" i="5"/>
  <c r="AD163" i="5"/>
  <c r="T163" i="5"/>
  <c r="V163" i="5" s="1"/>
  <c r="AD162" i="5"/>
  <c r="T162" i="5"/>
  <c r="V162" i="5" s="1"/>
  <c r="AD161" i="5"/>
  <c r="T161" i="5"/>
  <c r="V161" i="5" s="1"/>
  <c r="AD160" i="5"/>
  <c r="T160" i="5"/>
  <c r="AD159" i="5"/>
  <c r="T159" i="5"/>
  <c r="V159" i="5" s="1"/>
  <c r="AD158" i="5"/>
  <c r="U158" i="5"/>
  <c r="T158" i="5"/>
  <c r="V158" i="5" s="1"/>
  <c r="AD157" i="5"/>
  <c r="U157" i="5"/>
  <c r="K183" i="5" s="1"/>
  <c r="T157" i="5"/>
  <c r="J183" i="5" s="1"/>
  <c r="U153" i="5"/>
  <c r="K211" i="5" s="1"/>
  <c r="T153" i="5"/>
  <c r="J211" i="5" s="1"/>
  <c r="AD152" i="5"/>
  <c r="T152" i="5"/>
  <c r="J210" i="5" s="1"/>
  <c r="AD148" i="5"/>
  <c r="T148" i="5"/>
  <c r="V148" i="5" s="1"/>
  <c r="AD147" i="5"/>
  <c r="T147" i="5"/>
  <c r="J209" i="5" s="1"/>
  <c r="AD143" i="5"/>
  <c r="T143" i="5"/>
  <c r="V143" i="5" s="1"/>
  <c r="AD139" i="5"/>
  <c r="T139" i="5"/>
  <c r="J208" i="5" s="1"/>
  <c r="AD135" i="5"/>
  <c r="T135" i="5"/>
  <c r="J207" i="5" s="1"/>
  <c r="AD131" i="5"/>
  <c r="T131" i="5"/>
  <c r="J206" i="5" s="1"/>
  <c r="AD127" i="5"/>
  <c r="U127" i="5"/>
  <c r="T127" i="5"/>
  <c r="AD126" i="5"/>
  <c r="U126" i="5"/>
  <c r="T126" i="5"/>
  <c r="V126" i="5" s="1"/>
  <c r="AD122" i="5"/>
  <c r="U122" i="5"/>
  <c r="K201" i="5" s="1"/>
  <c r="T122" i="5"/>
  <c r="J201" i="5" s="1"/>
  <c r="AD121" i="5"/>
  <c r="U121" i="5"/>
  <c r="K200" i="5"/>
  <c r="T121" i="5"/>
  <c r="J200" i="5" s="1"/>
  <c r="AD120" i="5"/>
  <c r="T120" i="5"/>
  <c r="J199" i="5" s="1"/>
  <c r="AD116" i="5"/>
  <c r="T116" i="5"/>
  <c r="AD115" i="5"/>
  <c r="T115" i="5"/>
  <c r="AD114" i="5"/>
  <c r="T114" i="5"/>
  <c r="AD113" i="5"/>
  <c r="T113" i="5"/>
  <c r="J212" i="5" s="1"/>
  <c r="AD112" i="5"/>
  <c r="T112" i="5"/>
  <c r="AD108" i="5"/>
  <c r="T108" i="5"/>
  <c r="AD107" i="5"/>
  <c r="T107" i="5"/>
  <c r="AD106" i="5"/>
  <c r="T106" i="5"/>
  <c r="AD105" i="5"/>
  <c r="AD104" i="5"/>
  <c r="T104" i="5"/>
  <c r="AD103" i="5"/>
  <c r="T103" i="5"/>
  <c r="AF102" i="5"/>
  <c r="AD102" i="5"/>
  <c r="T102" i="5"/>
  <c r="AD101" i="5"/>
  <c r="U101" i="5"/>
  <c r="U102" i="5" s="1"/>
  <c r="U103" i="5" s="1"/>
  <c r="AD100" i="5"/>
  <c r="U100" i="5"/>
  <c r="T100" i="5"/>
  <c r="V107" i="5" s="1"/>
  <c r="AD99" i="5"/>
  <c r="U99" i="5"/>
  <c r="T99" i="5"/>
  <c r="V106" i="5" s="1"/>
  <c r="AD98" i="5"/>
  <c r="U98" i="5"/>
  <c r="K204" i="5" s="1"/>
  <c r="AD94" i="5"/>
  <c r="T94" i="5"/>
  <c r="J203" i="5" s="1"/>
  <c r="AD90" i="5"/>
  <c r="T90" i="5"/>
  <c r="V90" i="5" s="1"/>
  <c r="AD89" i="5"/>
  <c r="T89" i="5"/>
  <c r="V89" i="5" s="1"/>
  <c r="AD88" i="5"/>
  <c r="AD87" i="5"/>
  <c r="T87" i="5"/>
  <c r="AD86" i="5"/>
  <c r="T86" i="5"/>
  <c r="AD85" i="5"/>
  <c r="T85" i="5"/>
  <c r="AD84" i="5"/>
  <c r="T84" i="5"/>
  <c r="AD83" i="5"/>
  <c r="T83" i="5"/>
  <c r="AD82" i="5"/>
  <c r="U82" i="5"/>
  <c r="U85" i="5" s="1"/>
  <c r="AD78" i="5"/>
  <c r="T78" i="5"/>
  <c r="AD77" i="5"/>
  <c r="T77" i="5"/>
  <c r="J197" i="5" s="1"/>
  <c r="AD76" i="5"/>
  <c r="T76" i="5"/>
  <c r="J196" i="5" s="1"/>
  <c r="AD75" i="5"/>
  <c r="T75" i="5"/>
  <c r="J195" i="5" s="1"/>
  <c r="AD74" i="5"/>
  <c r="T74" i="5"/>
  <c r="AD73" i="5"/>
  <c r="T73" i="5"/>
  <c r="AD72" i="5"/>
  <c r="T72" i="5"/>
  <c r="J194" i="5" s="1"/>
  <c r="AD71" i="5"/>
  <c r="T71" i="5"/>
  <c r="J193" i="5" s="1"/>
  <c r="AD70" i="5"/>
  <c r="T70" i="5"/>
  <c r="AD69" i="5"/>
  <c r="T69" i="5"/>
  <c r="U69" i="5" s="1"/>
  <c r="U70" i="5" s="1"/>
  <c r="V70" i="5" s="1"/>
  <c r="T65" i="5"/>
  <c r="AD64" i="5"/>
  <c r="T64" i="5"/>
  <c r="AD63" i="5"/>
  <c r="T63" i="5"/>
  <c r="AD62" i="5"/>
  <c r="T62" i="5"/>
  <c r="AD61" i="5"/>
  <c r="T61" i="5"/>
  <c r="AD60" i="5"/>
  <c r="T60" i="5"/>
  <c r="AD59" i="5"/>
  <c r="T59" i="5"/>
  <c r="AD58" i="5"/>
  <c r="T58" i="5"/>
  <c r="AD57" i="5"/>
  <c r="T57" i="5"/>
  <c r="AD56" i="5"/>
  <c r="T56" i="5"/>
  <c r="J192" i="5" s="1"/>
  <c r="AD55" i="5"/>
  <c r="T55" i="5"/>
  <c r="AD54" i="5"/>
  <c r="T54" i="5"/>
  <c r="J191" i="5" s="1"/>
  <c r="AD53" i="5"/>
  <c r="T53" i="5"/>
  <c r="AD52" i="5"/>
  <c r="AD51" i="5"/>
  <c r="T51" i="5"/>
  <c r="AD50" i="5"/>
  <c r="T50" i="5"/>
  <c r="AD49" i="5"/>
  <c r="T49" i="5"/>
  <c r="J189" i="5" s="1"/>
  <c r="AD48" i="5"/>
  <c r="AD47" i="5"/>
  <c r="T47" i="5"/>
  <c r="U49" i="5" s="1"/>
  <c r="K189" i="5" s="1"/>
  <c r="AD46" i="5"/>
  <c r="T46" i="5"/>
  <c r="J190" i="5" s="1"/>
  <c r="AD45" i="5"/>
  <c r="T45" i="5"/>
  <c r="AD44" i="5"/>
  <c r="T44" i="5"/>
  <c r="J187" i="5" s="1"/>
  <c r="AD43" i="5"/>
  <c r="T43" i="5"/>
  <c r="AD42" i="5"/>
  <c r="T42" i="5"/>
  <c r="AD41" i="5"/>
  <c r="T41" i="5"/>
  <c r="J188" i="5" s="1"/>
  <c r="AD40" i="5"/>
  <c r="T40" i="5"/>
  <c r="J186" i="5" s="1"/>
  <c r="AD39" i="5"/>
  <c r="T39" i="5"/>
  <c r="J185" i="5" s="1"/>
  <c r="AD38" i="5"/>
  <c r="T38" i="5"/>
  <c r="U39" i="5" s="1"/>
  <c r="X33" i="5"/>
  <c r="U57" i="5" s="1"/>
  <c r="X27" i="5"/>
  <c r="X31" i="5" s="1"/>
  <c r="X25" i="5"/>
  <c r="U78" i="5" s="1"/>
  <c r="K198" i="5" s="1"/>
  <c r="X24" i="5"/>
  <c r="U77" i="5" s="1"/>
  <c r="K197" i="5" s="1"/>
  <c r="X23" i="5"/>
  <c r="U76" i="5" s="1"/>
  <c r="X22" i="5"/>
  <c r="I21" i="5"/>
  <c r="X19" i="5"/>
  <c r="L181" i="5" s="1"/>
  <c r="L19" i="7" s="1"/>
  <c r="V6" i="5"/>
  <c r="B1" i="5"/>
  <c r="B2" i="5" s="1"/>
  <c r="B3" i="5" s="1"/>
  <c r="B4" i="5" s="1"/>
  <c r="B5" i="5" s="1"/>
  <c r="B6" i="5" s="1"/>
  <c r="B7" i="5" s="1"/>
  <c r="B8" i="5" s="1"/>
  <c r="B9" i="5" s="1"/>
  <c r="B10" i="5" s="1"/>
  <c r="B11" i="5" s="1"/>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B78" i="5" s="1"/>
  <c r="B79" i="5" s="1"/>
  <c r="B80" i="5" s="1"/>
  <c r="B81" i="5" s="1"/>
  <c r="B82" i="5" s="1"/>
  <c r="B83" i="5" s="1"/>
  <c r="B84" i="5" s="1"/>
  <c r="B85" i="5" s="1"/>
  <c r="B86" i="5" s="1"/>
  <c r="B87" i="5" s="1"/>
  <c r="B88" i="5" s="1"/>
  <c r="B89" i="5" s="1"/>
  <c r="B90" i="5" s="1"/>
  <c r="B91" i="5" s="1"/>
  <c r="B92" i="5" s="1"/>
  <c r="B93" i="5" s="1"/>
  <c r="B94" i="5" s="1"/>
  <c r="B95" i="5" s="1"/>
  <c r="B96" i="5" s="1"/>
  <c r="B97" i="5" s="1"/>
  <c r="B98" i="5" s="1"/>
  <c r="B99" i="5" s="1"/>
  <c r="B100" i="5" s="1"/>
  <c r="B101" i="5" s="1"/>
  <c r="B102" i="5" s="1"/>
  <c r="B103" i="5" s="1"/>
  <c r="B104" i="5" s="1"/>
  <c r="B105" i="5" s="1"/>
  <c r="B106" i="5" s="1"/>
  <c r="B107" i="5" s="1"/>
  <c r="B108" i="5" s="1"/>
  <c r="B109" i="5" s="1"/>
  <c r="B110" i="5" s="1"/>
  <c r="B111" i="5" s="1"/>
  <c r="B112" i="5" s="1"/>
  <c r="B113" i="5" s="1"/>
  <c r="B114" i="5" s="1"/>
  <c r="B115" i="5" s="1"/>
  <c r="B116" i="5" s="1"/>
  <c r="B117" i="5" s="1"/>
  <c r="B118" i="5" s="1"/>
  <c r="B119" i="5" s="1"/>
  <c r="B120" i="5" s="1"/>
  <c r="B121" i="5" s="1"/>
  <c r="B122" i="5" s="1"/>
  <c r="B123" i="5" s="1"/>
  <c r="B124" i="5" s="1"/>
  <c r="B125" i="5" s="1"/>
  <c r="B126" i="5" s="1"/>
  <c r="B127" i="5" s="1"/>
  <c r="B128" i="5" s="1"/>
  <c r="B129" i="5" s="1"/>
  <c r="B130" i="5" s="1"/>
  <c r="B131" i="5" s="1"/>
  <c r="B132" i="5" s="1"/>
  <c r="B133" i="5" s="1"/>
  <c r="B134" i="5" s="1"/>
  <c r="B135" i="5" s="1"/>
  <c r="B136" i="5" s="1"/>
  <c r="B137" i="5" s="1"/>
  <c r="B138" i="5" s="1"/>
  <c r="B139" i="5" s="1"/>
  <c r="B140" i="5" s="1"/>
  <c r="B141" i="5" s="1"/>
  <c r="B142" i="5" s="1"/>
  <c r="B143" i="5" s="1"/>
  <c r="B144" i="5" s="1"/>
  <c r="B145" i="5" s="1"/>
  <c r="B146" i="5" s="1"/>
  <c r="B147" i="5" s="1"/>
  <c r="B148" i="5" s="1"/>
  <c r="B149" i="5" s="1"/>
  <c r="B150" i="5" s="1"/>
  <c r="B151" i="5" s="1"/>
  <c r="B152" i="5" s="1"/>
  <c r="B153" i="5" s="1"/>
  <c r="B154" i="5" s="1"/>
  <c r="B155" i="5" s="1"/>
  <c r="B156" i="5" s="1"/>
  <c r="B157" i="5" s="1"/>
  <c r="B158" i="5" s="1"/>
  <c r="B159" i="5" s="1"/>
  <c r="B160" i="5" s="1"/>
  <c r="B161" i="5" s="1"/>
  <c r="B162" i="5" s="1"/>
  <c r="B163" i="5" s="1"/>
  <c r="B164" i="5" s="1"/>
  <c r="B165" i="5" s="1"/>
  <c r="B166" i="5" s="1"/>
  <c r="B167" i="5" s="1"/>
  <c r="B168" i="5" s="1"/>
  <c r="B169" i="5" s="1"/>
  <c r="B170" i="5" s="1"/>
  <c r="B171" i="5" s="1"/>
  <c r="B172" i="5" s="1"/>
  <c r="B173" i="5" s="1"/>
  <c r="K213" i="4"/>
  <c r="K212" i="4"/>
  <c r="K210" i="4"/>
  <c r="K209" i="4"/>
  <c r="K208" i="4"/>
  <c r="K207" i="4"/>
  <c r="K206" i="4"/>
  <c r="L179" i="4"/>
  <c r="K17" i="7" s="1"/>
  <c r="L178" i="4"/>
  <c r="K16" i="7" s="1"/>
  <c r="T168" i="4"/>
  <c r="T167" i="4"/>
  <c r="AD163" i="4"/>
  <c r="T163" i="4"/>
  <c r="V163" i="4" s="1"/>
  <c r="AD162" i="4"/>
  <c r="T162" i="4"/>
  <c r="V162" i="4" s="1"/>
  <c r="AD161" i="4"/>
  <c r="T161" i="4"/>
  <c r="V161" i="4" s="1"/>
  <c r="AD160" i="4"/>
  <c r="T160" i="4"/>
  <c r="AD159" i="4"/>
  <c r="T159" i="4"/>
  <c r="V159" i="4" s="1"/>
  <c r="AD158" i="4"/>
  <c r="U158" i="4"/>
  <c r="T158" i="4"/>
  <c r="V158" i="4" s="1"/>
  <c r="AD157" i="4"/>
  <c r="U157" i="4"/>
  <c r="K183" i="4" s="1"/>
  <c r="T157" i="4"/>
  <c r="J183" i="4" s="1"/>
  <c r="U153" i="4"/>
  <c r="K211" i="4" s="1"/>
  <c r="T153" i="4"/>
  <c r="J211" i="4" s="1"/>
  <c r="AD152" i="4"/>
  <c r="T152" i="4"/>
  <c r="V152" i="4" s="1"/>
  <c r="L210" i="4" s="1"/>
  <c r="K48" i="7" s="1"/>
  <c r="T48" i="7" s="1"/>
  <c r="AD148" i="4"/>
  <c r="T148" i="4"/>
  <c r="V148" i="4" s="1"/>
  <c r="AD147" i="4"/>
  <c r="T147" i="4"/>
  <c r="V147" i="4" s="1"/>
  <c r="L209" i="4" s="1"/>
  <c r="K47" i="7" s="1"/>
  <c r="T47" i="7" s="1"/>
  <c r="AD143" i="4"/>
  <c r="T143" i="4"/>
  <c r="V143" i="4" s="1"/>
  <c r="AD139" i="4"/>
  <c r="T139" i="4"/>
  <c r="V139" i="4" s="1"/>
  <c r="L208" i="4" s="1"/>
  <c r="K46" i="7" s="1"/>
  <c r="T46" i="7" s="1"/>
  <c r="AD135" i="4"/>
  <c r="T135" i="4"/>
  <c r="J207" i="4" s="1"/>
  <c r="AD131" i="4"/>
  <c r="T131" i="4"/>
  <c r="V131" i="4" s="1"/>
  <c r="L206" i="4" s="1"/>
  <c r="K44" i="7" s="1"/>
  <c r="T44" i="7" s="1"/>
  <c r="AD127" i="4"/>
  <c r="U127" i="4"/>
  <c r="T127" i="4"/>
  <c r="AD126" i="4"/>
  <c r="U126" i="4"/>
  <c r="T126" i="4"/>
  <c r="AD122" i="4"/>
  <c r="U122" i="4"/>
  <c r="K201" i="4" s="1"/>
  <c r="T122" i="4"/>
  <c r="J201" i="4" s="1"/>
  <c r="AD121" i="4"/>
  <c r="U121" i="4"/>
  <c r="K200" i="4" s="1"/>
  <c r="T121" i="4"/>
  <c r="V121" i="4" s="1"/>
  <c r="L200" i="4" s="1"/>
  <c r="K38" i="7" s="1"/>
  <c r="T38" i="7" s="1"/>
  <c r="AD120" i="4"/>
  <c r="T120" i="4"/>
  <c r="J199" i="4" s="1"/>
  <c r="AD116" i="4"/>
  <c r="T116" i="4"/>
  <c r="AD115" i="4"/>
  <c r="T115" i="4"/>
  <c r="AD114" i="4"/>
  <c r="T114" i="4"/>
  <c r="AD113" i="4"/>
  <c r="T113" i="4"/>
  <c r="J212" i="4" s="1"/>
  <c r="AD112" i="4"/>
  <c r="T112" i="4"/>
  <c r="AD108" i="4"/>
  <c r="T108" i="4"/>
  <c r="AD107" i="4"/>
  <c r="T107" i="4"/>
  <c r="AD106" i="4"/>
  <c r="T106" i="4"/>
  <c r="AD105" i="4"/>
  <c r="AD104" i="4"/>
  <c r="T104" i="4"/>
  <c r="AD103" i="4"/>
  <c r="T103" i="4"/>
  <c r="AF102" i="4"/>
  <c r="AD102" i="4"/>
  <c r="T102" i="4"/>
  <c r="AD101" i="4"/>
  <c r="U101" i="4"/>
  <c r="U102" i="4" s="1"/>
  <c r="U103" i="4" s="1"/>
  <c r="AD100" i="4"/>
  <c r="U100" i="4"/>
  <c r="T100" i="4"/>
  <c r="V107" i="4" s="1"/>
  <c r="AD99" i="4"/>
  <c r="U99" i="4"/>
  <c r="T99" i="4"/>
  <c r="V106" i="4" s="1"/>
  <c r="AD98" i="4"/>
  <c r="U98" i="4"/>
  <c r="K204" i="4" s="1"/>
  <c r="AD94" i="4"/>
  <c r="T94" i="4"/>
  <c r="J203" i="4" s="1"/>
  <c r="AD90" i="4"/>
  <c r="T90" i="4"/>
  <c r="V90" i="4" s="1"/>
  <c r="AD89" i="4"/>
  <c r="T89" i="4"/>
  <c r="V89" i="4" s="1"/>
  <c r="AD88" i="4"/>
  <c r="AD87" i="4"/>
  <c r="T87" i="4"/>
  <c r="AD86" i="4"/>
  <c r="T86" i="4"/>
  <c r="AD85" i="4"/>
  <c r="T85" i="4"/>
  <c r="AD84" i="4"/>
  <c r="T84" i="4"/>
  <c r="AD83" i="4"/>
  <c r="T83" i="4"/>
  <c r="AD82" i="4"/>
  <c r="U82" i="4"/>
  <c r="U83" i="4" s="1"/>
  <c r="AD78" i="4"/>
  <c r="T78" i="4"/>
  <c r="J198" i="4" s="1"/>
  <c r="AD77" i="4"/>
  <c r="T77" i="4"/>
  <c r="J197" i="4" s="1"/>
  <c r="AD76" i="4"/>
  <c r="T76" i="4"/>
  <c r="J196" i="4" s="1"/>
  <c r="AD75" i="4"/>
  <c r="T75" i="4"/>
  <c r="J195" i="4" s="1"/>
  <c r="AD74" i="4"/>
  <c r="T74" i="4"/>
  <c r="AD73" i="4"/>
  <c r="T73" i="4"/>
  <c r="AD72" i="4"/>
  <c r="T72" i="4"/>
  <c r="J194" i="4" s="1"/>
  <c r="AD71" i="4"/>
  <c r="T71" i="4"/>
  <c r="J193" i="4" s="1"/>
  <c r="AD70" i="4"/>
  <c r="T70" i="4"/>
  <c r="AD69" i="4"/>
  <c r="T69" i="4"/>
  <c r="U69" i="4" s="1"/>
  <c r="U70" i="4" s="1"/>
  <c r="V70" i="4" s="1"/>
  <c r="T65" i="4"/>
  <c r="AD64" i="4"/>
  <c r="T64" i="4"/>
  <c r="AD63" i="4"/>
  <c r="T63" i="4"/>
  <c r="AD62" i="4"/>
  <c r="T62" i="4"/>
  <c r="AD61" i="4"/>
  <c r="T61" i="4"/>
  <c r="AD60" i="4"/>
  <c r="T60" i="4"/>
  <c r="AD59" i="4"/>
  <c r="T59" i="4"/>
  <c r="AD58" i="4"/>
  <c r="T58" i="4"/>
  <c r="AD57" i="4"/>
  <c r="T57" i="4"/>
  <c r="AD56" i="4"/>
  <c r="T56" i="4"/>
  <c r="J192" i="4" s="1"/>
  <c r="AD55" i="4"/>
  <c r="T55" i="4"/>
  <c r="AD54" i="4"/>
  <c r="T54" i="4"/>
  <c r="J191" i="4" s="1"/>
  <c r="AD53" i="4"/>
  <c r="T53" i="4"/>
  <c r="AD52" i="4"/>
  <c r="T52" i="4"/>
  <c r="AD51" i="4"/>
  <c r="T51" i="4"/>
  <c r="AD50" i="4"/>
  <c r="T50" i="4"/>
  <c r="AD49" i="4"/>
  <c r="T49" i="4"/>
  <c r="J189" i="4" s="1"/>
  <c r="AD48" i="4"/>
  <c r="M48" i="4"/>
  <c r="L48" i="4"/>
  <c r="K48" i="4"/>
  <c r="J48" i="4"/>
  <c r="I48" i="4"/>
  <c r="H48" i="4"/>
  <c r="AD47" i="4"/>
  <c r="T47" i="4"/>
  <c r="U49" i="4" s="1"/>
  <c r="K189" i="4" s="1"/>
  <c r="AD46" i="4"/>
  <c r="T46" i="4"/>
  <c r="J190" i="4" s="1"/>
  <c r="AD45" i="4"/>
  <c r="T45" i="4"/>
  <c r="AD44" i="4"/>
  <c r="T44" i="4"/>
  <c r="J187" i="4" s="1"/>
  <c r="AD43" i="4"/>
  <c r="T43" i="4"/>
  <c r="AD42" i="4"/>
  <c r="T42" i="4"/>
  <c r="AD41" i="4"/>
  <c r="T41" i="4"/>
  <c r="J188" i="4" s="1"/>
  <c r="AD40" i="4"/>
  <c r="T40" i="4"/>
  <c r="J186" i="4" s="1"/>
  <c r="AD39" i="4"/>
  <c r="T39" i="4"/>
  <c r="J185" i="4" s="1"/>
  <c r="AD38" i="4"/>
  <c r="T38" i="4"/>
  <c r="J184" i="4" s="1"/>
  <c r="X33" i="4"/>
  <c r="U57" i="4" s="1"/>
  <c r="X27" i="4"/>
  <c r="X32" i="4" s="1"/>
  <c r="X25" i="4"/>
  <c r="U78" i="4" s="1"/>
  <c r="X24" i="4"/>
  <c r="X26" i="4" s="1"/>
  <c r="X23" i="4"/>
  <c r="U76" i="4" s="1"/>
  <c r="K196" i="4" s="1"/>
  <c r="X22" i="4"/>
  <c r="I21" i="4"/>
  <c r="X19" i="4"/>
  <c r="U38" i="4" s="1"/>
  <c r="K184" i="4" s="1"/>
  <c r="V6" i="4"/>
  <c r="B1" i="4"/>
  <c r="B2" i="4" s="1"/>
  <c r="B3" i="4" s="1"/>
  <c r="B4" i="4" s="1"/>
  <c r="B5" i="4" s="1"/>
  <c r="B6" i="4" s="1"/>
  <c r="B7" i="4" s="1"/>
  <c r="B8" i="4" s="1"/>
  <c r="B9" i="4" s="1"/>
  <c r="B10" i="4" s="1"/>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54" i="4" s="1"/>
  <c r="B55" i="4" s="1"/>
  <c r="B56" i="4" s="1"/>
  <c r="B57" i="4" s="1"/>
  <c r="B58" i="4" s="1"/>
  <c r="B59" i="4" s="1"/>
  <c r="B60" i="4" s="1"/>
  <c r="B61" i="4" s="1"/>
  <c r="B62" i="4" s="1"/>
  <c r="B63" i="4" s="1"/>
  <c r="B64" i="4" s="1"/>
  <c r="B65" i="4" s="1"/>
  <c r="B66" i="4" s="1"/>
  <c r="B67" i="4" s="1"/>
  <c r="B68" i="4" s="1"/>
  <c r="B69" i="4" s="1"/>
  <c r="B70" i="4" s="1"/>
  <c r="B71" i="4" s="1"/>
  <c r="B72" i="4" s="1"/>
  <c r="B73" i="4" s="1"/>
  <c r="B74" i="4" s="1"/>
  <c r="B75" i="4" s="1"/>
  <c r="B76" i="4" s="1"/>
  <c r="B77" i="4" s="1"/>
  <c r="B78" i="4" s="1"/>
  <c r="B79" i="4" s="1"/>
  <c r="B80" i="4" s="1"/>
  <c r="B81" i="4" s="1"/>
  <c r="B82" i="4" s="1"/>
  <c r="B83" i="4" s="1"/>
  <c r="B84" i="4" s="1"/>
  <c r="B85" i="4" s="1"/>
  <c r="B86" i="4" s="1"/>
  <c r="B87" i="4" s="1"/>
  <c r="B88" i="4" s="1"/>
  <c r="B89" i="4" s="1"/>
  <c r="B90" i="4" s="1"/>
  <c r="B91" i="4" s="1"/>
  <c r="B92" i="4" s="1"/>
  <c r="B93" i="4" s="1"/>
  <c r="B94" i="4" s="1"/>
  <c r="B95" i="4" s="1"/>
  <c r="B96" i="4" s="1"/>
  <c r="B97" i="4" s="1"/>
  <c r="B98" i="4" s="1"/>
  <c r="B99" i="4" s="1"/>
  <c r="B100" i="4" s="1"/>
  <c r="B101" i="4" s="1"/>
  <c r="B102" i="4" s="1"/>
  <c r="B103" i="4" s="1"/>
  <c r="B104" i="4" s="1"/>
  <c r="B105" i="4" s="1"/>
  <c r="B106" i="4" s="1"/>
  <c r="B107" i="4" s="1"/>
  <c r="B108" i="4" s="1"/>
  <c r="B109" i="4" s="1"/>
  <c r="B110" i="4" s="1"/>
  <c r="B111" i="4" s="1"/>
  <c r="B112" i="4" s="1"/>
  <c r="B113" i="4" s="1"/>
  <c r="B114" i="4" s="1"/>
  <c r="B115" i="4" s="1"/>
  <c r="B116" i="4" s="1"/>
  <c r="B117" i="4" s="1"/>
  <c r="B118" i="4" s="1"/>
  <c r="B119" i="4" s="1"/>
  <c r="B120" i="4" s="1"/>
  <c r="B121" i="4" s="1"/>
  <c r="B122" i="4" s="1"/>
  <c r="B123" i="4" s="1"/>
  <c r="B124" i="4" s="1"/>
  <c r="B125" i="4" s="1"/>
  <c r="B126" i="4" s="1"/>
  <c r="B127" i="4" s="1"/>
  <c r="B128" i="4" s="1"/>
  <c r="B129" i="4" s="1"/>
  <c r="B130" i="4" s="1"/>
  <c r="B131" i="4" s="1"/>
  <c r="B132" i="4" s="1"/>
  <c r="B133" i="4" s="1"/>
  <c r="B134" i="4" s="1"/>
  <c r="B135" i="4" s="1"/>
  <c r="B136" i="4" s="1"/>
  <c r="B137" i="4" s="1"/>
  <c r="B138" i="4" s="1"/>
  <c r="B139" i="4" s="1"/>
  <c r="B140" i="4" s="1"/>
  <c r="B141" i="4" s="1"/>
  <c r="B142" i="4" s="1"/>
  <c r="B143" i="4" s="1"/>
  <c r="B144" i="4" s="1"/>
  <c r="B145" i="4" s="1"/>
  <c r="B146" i="4" s="1"/>
  <c r="B147" i="4" s="1"/>
  <c r="B148" i="4" s="1"/>
  <c r="B149" i="4" s="1"/>
  <c r="B150" i="4" s="1"/>
  <c r="B151" i="4" s="1"/>
  <c r="B152" i="4" s="1"/>
  <c r="B153" i="4" s="1"/>
  <c r="B154" i="4" s="1"/>
  <c r="B155" i="4" s="1"/>
  <c r="B156" i="4" s="1"/>
  <c r="B157" i="4" s="1"/>
  <c r="B158" i="4" s="1"/>
  <c r="B159" i="4" s="1"/>
  <c r="B160" i="4" s="1"/>
  <c r="B161" i="4" s="1"/>
  <c r="B162" i="4" s="1"/>
  <c r="B163" i="4" s="1"/>
  <c r="B164" i="4" s="1"/>
  <c r="B165" i="4" s="1"/>
  <c r="B166" i="4" s="1"/>
  <c r="B167" i="4" s="1"/>
  <c r="B168" i="4" s="1"/>
  <c r="B169" i="4" s="1"/>
  <c r="B170" i="4" s="1"/>
  <c r="B171" i="4" s="1"/>
  <c r="B172" i="4" s="1"/>
  <c r="B173" i="4" s="1"/>
  <c r="K213" i="3"/>
  <c r="K212" i="3"/>
  <c r="K210" i="3"/>
  <c r="K209" i="3"/>
  <c r="K208" i="3"/>
  <c r="K207" i="3"/>
  <c r="K206" i="3"/>
  <c r="J197" i="3"/>
  <c r="L179" i="3"/>
  <c r="J17" i="7" s="1"/>
  <c r="L178" i="3"/>
  <c r="J16" i="7" s="1"/>
  <c r="T168" i="3"/>
  <c r="T167" i="3"/>
  <c r="AD163" i="3"/>
  <c r="T163" i="3"/>
  <c r="V163" i="3"/>
  <c r="AD162" i="3"/>
  <c r="T162" i="3"/>
  <c r="V162" i="3" s="1"/>
  <c r="AD161" i="3"/>
  <c r="T161" i="3"/>
  <c r="V161" i="3"/>
  <c r="AD160" i="3"/>
  <c r="T160" i="3"/>
  <c r="AD159" i="3"/>
  <c r="T159" i="3"/>
  <c r="V159" i="3"/>
  <c r="AD158" i="3"/>
  <c r="U158" i="3"/>
  <c r="T158" i="3"/>
  <c r="AD157" i="3"/>
  <c r="U157" i="3"/>
  <c r="T157" i="3"/>
  <c r="U94" i="3" s="1"/>
  <c r="K203" i="3" s="1"/>
  <c r="U153" i="3"/>
  <c r="K211" i="3" s="1"/>
  <c r="T153" i="3"/>
  <c r="J211" i="3" s="1"/>
  <c r="AD152" i="3"/>
  <c r="T152" i="3"/>
  <c r="J210" i="3" s="1"/>
  <c r="AD148" i="3"/>
  <c r="T148" i="3"/>
  <c r="V148" i="3" s="1"/>
  <c r="AD147" i="3"/>
  <c r="T147" i="3"/>
  <c r="J209" i="3" s="1"/>
  <c r="AD143" i="3"/>
  <c r="T143" i="3"/>
  <c r="V143" i="3" s="1"/>
  <c r="AD139" i="3"/>
  <c r="T139" i="3"/>
  <c r="V139" i="3" s="1"/>
  <c r="L208" i="3" s="1"/>
  <c r="J46" i="7" s="1"/>
  <c r="S46" i="7" s="1"/>
  <c r="AD135" i="3"/>
  <c r="T135" i="3"/>
  <c r="J207" i="3" s="1"/>
  <c r="AD131" i="3"/>
  <c r="T131" i="3"/>
  <c r="J206" i="3" s="1"/>
  <c r="AD127" i="3"/>
  <c r="U127" i="3"/>
  <c r="T127" i="3"/>
  <c r="AD126" i="3"/>
  <c r="U126" i="3"/>
  <c r="T126" i="3"/>
  <c r="V126" i="3" s="1"/>
  <c r="AD122" i="3"/>
  <c r="U122" i="3"/>
  <c r="K201" i="3" s="1"/>
  <c r="T122" i="3"/>
  <c r="AD121" i="3"/>
  <c r="U121" i="3"/>
  <c r="T121" i="3"/>
  <c r="J200" i="3" s="1"/>
  <c r="AD120" i="3"/>
  <c r="T120" i="3"/>
  <c r="J199" i="3" s="1"/>
  <c r="AD116" i="3"/>
  <c r="T116" i="3"/>
  <c r="AD115" i="3"/>
  <c r="T115" i="3"/>
  <c r="AD114" i="3"/>
  <c r="T114" i="3"/>
  <c r="AD113" i="3"/>
  <c r="T113" i="3"/>
  <c r="J212" i="3" s="1"/>
  <c r="AD112" i="3"/>
  <c r="T112" i="3"/>
  <c r="AD108" i="3"/>
  <c r="T108" i="3"/>
  <c r="AD107" i="3"/>
  <c r="T107" i="3"/>
  <c r="AD106" i="3"/>
  <c r="T106" i="3"/>
  <c r="AD105" i="3"/>
  <c r="T105" i="3"/>
  <c r="AD104" i="3"/>
  <c r="T104" i="3"/>
  <c r="AD103" i="3"/>
  <c r="T103" i="3"/>
  <c r="AF102" i="3"/>
  <c r="AD102" i="3"/>
  <c r="T102" i="3"/>
  <c r="AD101" i="3"/>
  <c r="U101" i="3"/>
  <c r="U102" i="3" s="1"/>
  <c r="AD100" i="3"/>
  <c r="U100" i="3"/>
  <c r="T100" i="3"/>
  <c r="V107" i="3" s="1"/>
  <c r="AD99" i="3"/>
  <c r="U99" i="3"/>
  <c r="T99" i="3"/>
  <c r="V106" i="3" s="1"/>
  <c r="AD98" i="3"/>
  <c r="U98" i="3"/>
  <c r="K204" i="3" s="1"/>
  <c r="AD94" i="3"/>
  <c r="T94" i="3"/>
  <c r="AD90" i="3"/>
  <c r="T90" i="3"/>
  <c r="V90" i="3" s="1"/>
  <c r="AD89" i="3"/>
  <c r="T89" i="3"/>
  <c r="V89" i="3" s="1"/>
  <c r="AD88" i="3"/>
  <c r="AD87" i="3"/>
  <c r="T87" i="3"/>
  <c r="AD86" i="3"/>
  <c r="T86" i="3"/>
  <c r="AD85" i="3"/>
  <c r="T85" i="3"/>
  <c r="AD84" i="3"/>
  <c r="T84" i="3"/>
  <c r="AD83" i="3"/>
  <c r="T83" i="3"/>
  <c r="AD82" i="3"/>
  <c r="U82" i="3"/>
  <c r="U85" i="3" s="1"/>
  <c r="T82" i="3"/>
  <c r="AD78" i="3"/>
  <c r="AD77" i="3"/>
  <c r="AD76" i="3"/>
  <c r="J196" i="3"/>
  <c r="AD75" i="3"/>
  <c r="AD74" i="3"/>
  <c r="AD73" i="3"/>
  <c r="AD72" i="3"/>
  <c r="AD71" i="3"/>
  <c r="AD70" i="3"/>
  <c r="AD69" i="3"/>
  <c r="U69" i="3"/>
  <c r="U70" i="3" s="1"/>
  <c r="V70" i="3" s="1"/>
  <c r="T65" i="3"/>
  <c r="AD64" i="3"/>
  <c r="T64" i="3"/>
  <c r="AD63" i="3"/>
  <c r="T63" i="3"/>
  <c r="AD62" i="3"/>
  <c r="T62" i="3"/>
  <c r="AD61" i="3"/>
  <c r="T61" i="3"/>
  <c r="AD60" i="3"/>
  <c r="T60" i="3"/>
  <c r="AD59" i="3"/>
  <c r="T59" i="3"/>
  <c r="AD58" i="3"/>
  <c r="T58" i="3"/>
  <c r="AD57" i="3"/>
  <c r="T57" i="3"/>
  <c r="AD56" i="3"/>
  <c r="T56" i="3"/>
  <c r="J192" i="3" s="1"/>
  <c r="AD55" i="3"/>
  <c r="T55" i="3"/>
  <c r="AD54" i="3"/>
  <c r="T54" i="3"/>
  <c r="J191" i="3" s="1"/>
  <c r="AD53" i="3"/>
  <c r="T53" i="3"/>
  <c r="AD52" i="3"/>
  <c r="AD51" i="3"/>
  <c r="T51" i="3"/>
  <c r="AD50" i="3"/>
  <c r="T50" i="3"/>
  <c r="AD49" i="3"/>
  <c r="T49" i="3"/>
  <c r="AD48" i="3"/>
  <c r="AD47" i="3"/>
  <c r="T47" i="3"/>
  <c r="U49" i="3" s="1"/>
  <c r="AD46" i="3"/>
  <c r="T46" i="3"/>
  <c r="J190" i="3" s="1"/>
  <c r="AD45" i="3"/>
  <c r="T45" i="3"/>
  <c r="AD44" i="3"/>
  <c r="T44" i="3"/>
  <c r="J187" i="3" s="1"/>
  <c r="AD43" i="3"/>
  <c r="T43" i="3"/>
  <c r="AD42" i="3"/>
  <c r="T42" i="3"/>
  <c r="AD41" i="3"/>
  <c r="T41" i="3"/>
  <c r="J188" i="3" s="1"/>
  <c r="AD40" i="3"/>
  <c r="T40" i="3"/>
  <c r="J186" i="3" s="1"/>
  <c r="AD39" i="3"/>
  <c r="T39" i="3"/>
  <c r="J185" i="3" s="1"/>
  <c r="AD38" i="3"/>
  <c r="T38" i="3"/>
  <c r="J184" i="3" s="1"/>
  <c r="X33" i="3"/>
  <c r="U57" i="3"/>
  <c r="X27" i="3"/>
  <c r="X29" i="3"/>
  <c r="X25" i="3"/>
  <c r="U78" i="3"/>
  <c r="K198" i="3" s="1"/>
  <c r="X24" i="3"/>
  <c r="X26" i="3" s="1"/>
  <c r="X23" i="3"/>
  <c r="U76" i="3" s="1"/>
  <c r="X22" i="3"/>
  <c r="I21" i="3"/>
  <c r="X19" i="3"/>
  <c r="V6" i="3"/>
  <c r="B1" i="3"/>
  <c r="B2" i="3"/>
  <c r="B3" i="3" s="1"/>
  <c r="B4" i="3" s="1"/>
  <c r="B5" i="3" s="1"/>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B123" i="3" s="1"/>
  <c r="B124" i="3" s="1"/>
  <c r="B125" i="3" s="1"/>
  <c r="B126" i="3" s="1"/>
  <c r="B127" i="3" s="1"/>
  <c r="B128" i="3" s="1"/>
  <c r="B129" i="3" s="1"/>
  <c r="B130" i="3" s="1"/>
  <c r="B131" i="3" s="1"/>
  <c r="B132" i="3" s="1"/>
  <c r="B133" i="3" s="1"/>
  <c r="B134" i="3" s="1"/>
  <c r="B135" i="3" s="1"/>
  <c r="B136" i="3" s="1"/>
  <c r="B137" i="3" s="1"/>
  <c r="B138" i="3" s="1"/>
  <c r="B139" i="3" s="1"/>
  <c r="B140" i="3" s="1"/>
  <c r="B141" i="3" s="1"/>
  <c r="B142" i="3" s="1"/>
  <c r="B143" i="3" s="1"/>
  <c r="B144" i="3" s="1"/>
  <c r="B145" i="3" s="1"/>
  <c r="B146" i="3" s="1"/>
  <c r="B147" i="3" s="1"/>
  <c r="B148" i="3" s="1"/>
  <c r="B149" i="3" s="1"/>
  <c r="B150" i="3" s="1"/>
  <c r="B151" i="3" s="1"/>
  <c r="B152" i="3" s="1"/>
  <c r="B153" i="3" s="1"/>
  <c r="B154" i="3" s="1"/>
  <c r="B155" i="3" s="1"/>
  <c r="B156" i="3" s="1"/>
  <c r="B157" i="3" s="1"/>
  <c r="B158" i="3" s="1"/>
  <c r="B159" i="3" s="1"/>
  <c r="B160" i="3" s="1"/>
  <c r="B161" i="3" s="1"/>
  <c r="B162" i="3" s="1"/>
  <c r="B163" i="3" s="1"/>
  <c r="B164" i="3" s="1"/>
  <c r="B165" i="3" s="1"/>
  <c r="B166" i="3" s="1"/>
  <c r="B167" i="3" s="1"/>
  <c r="B168" i="3" s="1"/>
  <c r="B169" i="3" s="1"/>
  <c r="B170" i="3" s="1"/>
  <c r="B171" i="3" s="1"/>
  <c r="B172" i="3" s="1"/>
  <c r="B173" i="3" s="1"/>
  <c r="K206" i="2"/>
  <c r="N110" i="8" s="1"/>
  <c r="K205" i="2"/>
  <c r="N109" i="8" s="1"/>
  <c r="K204" i="2"/>
  <c r="N108" i="8" s="1"/>
  <c r="K203" i="2"/>
  <c r="N107" i="8" s="1"/>
  <c r="K202" i="2"/>
  <c r="N106" i="8" s="1"/>
  <c r="K201" i="2"/>
  <c r="N105" i="8"/>
  <c r="K200" i="2"/>
  <c r="N104" i="8"/>
  <c r="K199" i="2"/>
  <c r="N103" i="8"/>
  <c r="K198" i="2"/>
  <c r="N102" i="8"/>
  <c r="K197" i="2"/>
  <c r="N101" i="8"/>
  <c r="K196" i="2"/>
  <c r="N100" i="8"/>
  <c r="K195" i="2"/>
  <c r="N99" i="8"/>
  <c r="T172" i="2"/>
  <c r="T171" i="2"/>
  <c r="T167" i="2"/>
  <c r="V167" i="2" s="1"/>
  <c r="T166" i="2"/>
  <c r="V166" i="2" s="1"/>
  <c r="T165" i="2"/>
  <c r="J201" i="2" s="1"/>
  <c r="T164" i="2"/>
  <c r="T160" i="2"/>
  <c r="V160" i="2" s="1"/>
  <c r="T159" i="2"/>
  <c r="V159" i="2" s="1"/>
  <c r="T155" i="2"/>
  <c r="V155" i="2" s="1"/>
  <c r="T154" i="2"/>
  <c r="V154" i="2" s="1"/>
  <c r="T150" i="2"/>
  <c r="V150" i="2" s="1"/>
  <c r="T146" i="2"/>
  <c r="T145" i="2"/>
  <c r="T144" i="2"/>
  <c r="T143" i="2"/>
  <c r="T142" i="2"/>
  <c r="T138" i="2"/>
  <c r="V138" i="2" s="1"/>
  <c r="T137" i="2"/>
  <c r="V137" i="2" s="1"/>
  <c r="T136" i="2"/>
  <c r="V136" i="2" s="1"/>
  <c r="T135" i="2"/>
  <c r="V135" i="2" s="1"/>
  <c r="T131" i="2"/>
  <c r="V131" i="2" s="1"/>
  <c r="T130" i="2"/>
  <c r="J198" i="2" s="1"/>
  <c r="T129" i="2"/>
  <c r="V129" i="2" s="1"/>
  <c r="T128" i="2"/>
  <c r="V128" i="2" s="1"/>
  <c r="T124" i="2"/>
  <c r="V124" i="2" s="1"/>
  <c r="T123" i="2"/>
  <c r="V123" i="2" s="1"/>
  <c r="T122" i="2"/>
  <c r="V122" i="2" s="1"/>
  <c r="T118" i="2"/>
  <c r="V118" i="2" s="1"/>
  <c r="T117" i="2"/>
  <c r="T112" i="2"/>
  <c r="V112" i="2" s="1"/>
  <c r="T111" i="2"/>
  <c r="V111" i="2" s="1"/>
  <c r="T110" i="2"/>
  <c r="V110" i="2" s="1"/>
  <c r="T109" i="2"/>
  <c r="T108" i="2"/>
  <c r="V108" i="2" s="1"/>
  <c r="U107" i="2"/>
  <c r="T107" i="2"/>
  <c r="V107" i="2"/>
  <c r="T103" i="2"/>
  <c r="T102" i="2"/>
  <c r="T101" i="2"/>
  <c r="T100" i="2"/>
  <c r="T99" i="2"/>
  <c r="T95" i="2"/>
  <c r="T94" i="2"/>
  <c r="T93" i="2"/>
  <c r="T91" i="2"/>
  <c r="T90" i="2"/>
  <c r="T89" i="2"/>
  <c r="J88" i="2"/>
  <c r="I88" i="2"/>
  <c r="H88" i="2"/>
  <c r="T87" i="2"/>
  <c r="V94" i="2" s="1"/>
  <c r="T86" i="2"/>
  <c r="V93" i="2" s="1"/>
  <c r="T85" i="2"/>
  <c r="J187" i="2" s="1"/>
  <c r="M91" i="8" s="1"/>
  <c r="T81" i="2"/>
  <c r="J186" i="2" s="1"/>
  <c r="M90" i="8" s="1"/>
  <c r="T76" i="2"/>
  <c r="T75" i="2"/>
  <c r="T74" i="2"/>
  <c r="J185" i="2" s="1"/>
  <c r="M89" i="8" s="1"/>
  <c r="T70" i="2"/>
  <c r="J190" i="2" s="1"/>
  <c r="M94" i="8" s="1"/>
  <c r="T69" i="2"/>
  <c r="T68" i="2"/>
  <c r="T67" i="2"/>
  <c r="J184" i="2" s="1"/>
  <c r="M88" i="8" s="1"/>
  <c r="T63" i="2"/>
  <c r="T62" i="2"/>
  <c r="J192" i="2" s="1"/>
  <c r="M96" i="8" s="1"/>
  <c r="T61" i="2"/>
  <c r="J189" i="2" s="1"/>
  <c r="M93" i="8" s="1"/>
  <c r="T60" i="2"/>
  <c r="J191" i="2" s="1"/>
  <c r="M95" i="8" s="1"/>
  <c r="T59" i="2"/>
  <c r="T58" i="2"/>
  <c r="T57" i="2"/>
  <c r="T56" i="2"/>
  <c r="J183" i="2" s="1"/>
  <c r="M87" i="8" s="1"/>
  <c r="T55" i="2"/>
  <c r="T54" i="2"/>
  <c r="J182" i="2" s="1"/>
  <c r="M86" i="8" s="1"/>
  <c r="T53" i="2"/>
  <c r="T52" i="2"/>
  <c r="T51" i="2"/>
  <c r="U50" i="2"/>
  <c r="T46" i="2"/>
  <c r="U45" i="2"/>
  <c r="T45" i="2"/>
  <c r="U62" i="2" s="1"/>
  <c r="U44" i="2"/>
  <c r="U63" i="2" s="1"/>
  <c r="T44" i="2"/>
  <c r="J181" i="2" s="1"/>
  <c r="M85" i="8" s="1"/>
  <c r="U43" i="2"/>
  <c r="K180" i="2" s="1"/>
  <c r="T43" i="2"/>
  <c r="J180" i="2" s="1"/>
  <c r="M84" i="8" s="1"/>
  <c r="U35" i="2"/>
  <c r="B1" i="2"/>
  <c r="B2" i="2"/>
  <c r="B3" i="2" s="1"/>
  <c r="B4" i="2" s="1"/>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B132" i="2" s="1"/>
  <c r="B133" i="2" s="1"/>
  <c r="B134" i="2" s="1"/>
  <c r="B135" i="2" s="1"/>
  <c r="B136" i="2" s="1"/>
  <c r="B137" i="2" s="1"/>
  <c r="B138" i="2" s="1"/>
  <c r="B139" i="2" s="1"/>
  <c r="B140" i="2" s="1"/>
  <c r="B141" i="2" s="1"/>
  <c r="B142" i="2" s="1"/>
  <c r="B143" i="2" s="1"/>
  <c r="B144" i="2" s="1"/>
  <c r="B145" i="2" s="1"/>
  <c r="B146" i="2" s="1"/>
  <c r="B147" i="2" s="1"/>
  <c r="B148" i="2" s="1"/>
  <c r="B149" i="2" s="1"/>
  <c r="B150" i="2" s="1"/>
  <c r="B151" i="2" s="1"/>
  <c r="B152" i="2" s="1"/>
  <c r="B153" i="2" s="1"/>
  <c r="B154" i="2" s="1"/>
  <c r="B155" i="2" s="1"/>
  <c r="B156" i="2" s="1"/>
  <c r="B157" i="2" s="1"/>
  <c r="B158" i="2" s="1"/>
  <c r="B159" i="2" s="1"/>
  <c r="B160" i="2" s="1"/>
  <c r="B161" i="2" s="1"/>
  <c r="B162" i="2" s="1"/>
  <c r="B163" i="2" s="1"/>
  <c r="B164" i="2" s="1"/>
  <c r="B165" i="2" s="1"/>
  <c r="B166" i="2" s="1"/>
  <c r="B167" i="2" s="1"/>
  <c r="B168" i="2" s="1"/>
  <c r="B169" i="2" s="1"/>
  <c r="B170" i="2" s="1"/>
  <c r="B171" i="2" s="1"/>
  <c r="B172" i="2" s="1"/>
  <c r="B173" i="2" s="1"/>
  <c r="B174" i="2" s="1"/>
  <c r="B175" i="2" s="1"/>
  <c r="T101" i="4"/>
  <c r="V101" i="4" s="1"/>
  <c r="L205" i="4" s="1"/>
  <c r="K43" i="7" s="1"/>
  <c r="T43" i="7" s="1"/>
  <c r="K205" i="4"/>
  <c r="U39" i="4"/>
  <c r="U40" i="4" s="1"/>
  <c r="L181" i="4"/>
  <c r="K19" i="7" s="1"/>
  <c r="T98" i="5"/>
  <c r="J204" i="5" s="1"/>
  <c r="J206" i="2"/>
  <c r="M110" i="8" s="1"/>
  <c r="O110" i="8" s="1"/>
  <c r="B110" i="8" s="1"/>
  <c r="T27" i="7"/>
  <c r="T48" i="3"/>
  <c r="U77" i="3"/>
  <c r="K197" i="3" s="1"/>
  <c r="T98" i="3"/>
  <c r="V105" i="3" s="1"/>
  <c r="J201" i="3"/>
  <c r="V158" i="3"/>
  <c r="T82" i="5"/>
  <c r="J202" i="5" s="1"/>
  <c r="T88" i="5"/>
  <c r="J213" i="5" s="1"/>
  <c r="T105" i="4"/>
  <c r="T52" i="5"/>
  <c r="U75" i="5" s="1"/>
  <c r="T101" i="5"/>
  <c r="J205" i="5" s="1"/>
  <c r="T88" i="4"/>
  <c r="V88" i="4" s="1"/>
  <c r="L213" i="4" s="1"/>
  <c r="K51" i="7" s="1"/>
  <c r="T98" i="4"/>
  <c r="V105" i="4" s="1"/>
  <c r="T105" i="5"/>
  <c r="X23" i="6"/>
  <c r="U76" i="6" s="1"/>
  <c r="K189" i="6" s="1"/>
  <c r="N66" i="8" s="1"/>
  <c r="V82" i="3"/>
  <c r="L202" i="3" s="1"/>
  <c r="J40" i="7" s="1"/>
  <c r="S40" i="7" s="1"/>
  <c r="J202" i="3"/>
  <c r="U167" i="3"/>
  <c r="V167" i="3" s="1"/>
  <c r="U46" i="3"/>
  <c r="U63" i="3" s="1"/>
  <c r="T92" i="2"/>
  <c r="V165" i="2"/>
  <c r="J194" i="2"/>
  <c r="M98" i="8" s="1"/>
  <c r="X31" i="3"/>
  <c r="J198" i="3"/>
  <c r="T88" i="3"/>
  <c r="V88" i="3" s="1"/>
  <c r="L213" i="3" s="1"/>
  <c r="J51" i="7" s="1"/>
  <c r="L181" i="3"/>
  <c r="J19" i="7" s="1"/>
  <c r="J196" i="2"/>
  <c r="L196" i="2" s="1"/>
  <c r="V117" i="2"/>
  <c r="U142" i="2"/>
  <c r="K193" i="2" s="1"/>
  <c r="J200" i="2"/>
  <c r="V164" i="2"/>
  <c r="X20" i="3"/>
  <c r="X21" i="3" s="1"/>
  <c r="U38" i="3"/>
  <c r="K184" i="3" s="1"/>
  <c r="J189" i="3"/>
  <c r="T52" i="3"/>
  <c r="U75" i="3" s="1"/>
  <c r="J193" i="3"/>
  <c r="J194" i="3"/>
  <c r="T101" i="3"/>
  <c r="J205" i="3" s="1"/>
  <c r="U135" i="6"/>
  <c r="K200" i="6" s="1"/>
  <c r="N77" i="8" s="1"/>
  <c r="U139" i="6"/>
  <c r="K201" i="6" s="1"/>
  <c r="N78" i="8" s="1"/>
  <c r="K202" i="6"/>
  <c r="N79" i="8" s="1"/>
  <c r="U131" i="6"/>
  <c r="K199" i="6" s="1"/>
  <c r="N76" i="8" s="1"/>
  <c r="U60" i="2"/>
  <c r="K191" i="2" s="1"/>
  <c r="N95" i="8" s="1"/>
  <c r="U61" i="2"/>
  <c r="K189" i="2" s="1"/>
  <c r="N93" i="8" s="1"/>
  <c r="U109" i="2"/>
  <c r="J195" i="2"/>
  <c r="L195" i="2" s="1"/>
  <c r="X32" i="3"/>
  <c r="X30" i="3"/>
  <c r="X28" i="3"/>
  <c r="J195" i="3"/>
  <c r="U83" i="3"/>
  <c r="U84" i="3"/>
  <c r="U85" i="4"/>
  <c r="V105" i="5"/>
  <c r="U104" i="4"/>
  <c r="J208" i="4"/>
  <c r="V121" i="5"/>
  <c r="L200" i="5" s="1"/>
  <c r="L38" i="7" s="1"/>
  <c r="U38" i="7" s="1"/>
  <c r="L199" i="6"/>
  <c r="O76" i="8" s="1"/>
  <c r="B76" i="8" s="1"/>
  <c r="C76" i="8" s="1"/>
  <c r="L200" i="6"/>
  <c r="O77" i="8" s="1"/>
  <c r="B77" i="8" s="1"/>
  <c r="L201" i="6"/>
  <c r="O78" i="8" s="1"/>
  <c r="B78" i="8" s="1"/>
  <c r="U104" i="5"/>
  <c r="K205" i="5"/>
  <c r="U88" i="6"/>
  <c r="K206" i="6" s="1"/>
  <c r="N83" i="8" s="1"/>
  <c r="H116" i="6"/>
  <c r="V98" i="3"/>
  <c r="L204" i="3" s="1"/>
  <c r="J42" i="7" s="1"/>
  <c r="S42" i="7" s="1"/>
  <c r="J204" i="3"/>
  <c r="V77" i="3"/>
  <c r="L197" i="3" s="1"/>
  <c r="J35" i="7" s="1"/>
  <c r="S35" i="7" s="1"/>
  <c r="K190" i="3"/>
  <c r="U65" i="3"/>
  <c r="M46" i="7"/>
  <c r="M44" i="7"/>
  <c r="M99" i="8"/>
  <c r="O99" i="8" s="1"/>
  <c r="B99" i="8" s="1"/>
  <c r="U72" i="3"/>
  <c r="V72" i="3" s="1"/>
  <c r="L194" i="3" s="1"/>
  <c r="J32" i="7" s="1"/>
  <c r="S32" i="7" s="1"/>
  <c r="U73" i="3"/>
  <c r="M104" i="8"/>
  <c r="L200" i="2"/>
  <c r="V78" i="5" l="1"/>
  <c r="L198" i="5" s="1"/>
  <c r="L36" i="7" s="1"/>
  <c r="U36" i="7" s="1"/>
  <c r="K183" i="3"/>
  <c r="U160" i="3"/>
  <c r="V160" i="3" s="1"/>
  <c r="V104" i="5"/>
  <c r="V49" i="5"/>
  <c r="L189" i="5" s="1"/>
  <c r="L27" i="7" s="1"/>
  <c r="U27" i="7" s="1"/>
  <c r="V103" i="4"/>
  <c r="V100" i="4"/>
  <c r="V57" i="4"/>
  <c r="T147" i="6"/>
  <c r="J202" i="6" s="1"/>
  <c r="M79" i="8" s="1"/>
  <c r="V99" i="3"/>
  <c r="V131" i="3"/>
  <c r="L206" i="3" s="1"/>
  <c r="J44" i="7" s="1"/>
  <c r="S44" i="7" s="1"/>
  <c r="J213" i="3"/>
  <c r="L201" i="2"/>
  <c r="M105" i="8"/>
  <c r="O105" i="8" s="1"/>
  <c r="B105" i="8" s="1"/>
  <c r="P105" i="8" s="1"/>
  <c r="M100" i="8"/>
  <c r="V45" i="2"/>
  <c r="N20" i="8"/>
  <c r="N18" i="8"/>
  <c r="V83" i="3"/>
  <c r="U160" i="5"/>
  <c r="V160" i="5" s="1"/>
  <c r="O104" i="8"/>
  <c r="B104" i="8" s="1"/>
  <c r="U54" i="3"/>
  <c r="V54" i="3" s="1"/>
  <c r="L191" i="3" s="1"/>
  <c r="J29" i="7" s="1"/>
  <c r="S29" i="7" s="1"/>
  <c r="O100" i="8"/>
  <c r="B100" i="8" s="1"/>
  <c r="C100" i="8" s="1"/>
  <c r="U64" i="3"/>
  <c r="V64" i="3" s="1"/>
  <c r="U48" i="3"/>
  <c r="U47" i="3" s="1"/>
  <c r="V47" i="3" s="1"/>
  <c r="U162" i="6"/>
  <c r="U84" i="5"/>
  <c r="U38" i="5"/>
  <c r="K184" i="5" s="1"/>
  <c r="X30" i="4"/>
  <c r="X31" i="4"/>
  <c r="X30" i="5"/>
  <c r="V152" i="3"/>
  <c r="L210" i="3" s="1"/>
  <c r="J48" i="7" s="1"/>
  <c r="S48" i="7" s="1"/>
  <c r="K202" i="3"/>
  <c r="L206" i="2"/>
  <c r="J183" i="3"/>
  <c r="U83" i="5"/>
  <c r="V38" i="4"/>
  <c r="L184" i="4" s="1"/>
  <c r="K22" i="7" s="1"/>
  <c r="T22" i="7" s="1"/>
  <c r="V122" i="3"/>
  <c r="L201" i="3" s="1"/>
  <c r="J39" i="7" s="1"/>
  <c r="S39" i="7" s="1"/>
  <c r="X29" i="5"/>
  <c r="V49" i="4"/>
  <c r="L189" i="4" s="1"/>
  <c r="V122" i="5"/>
  <c r="L201" i="5" s="1"/>
  <c r="L39" i="7" s="1"/>
  <c r="U39" i="7" s="1"/>
  <c r="V126" i="4"/>
  <c r="V157" i="5"/>
  <c r="L183" i="5" s="1"/>
  <c r="L21" i="7" s="1"/>
  <c r="U21" i="7" s="1"/>
  <c r="V135" i="5"/>
  <c r="L207" i="5" s="1"/>
  <c r="L45" i="7" s="1"/>
  <c r="U45" i="7" s="1"/>
  <c r="V38" i="5"/>
  <c r="L184" i="5" s="1"/>
  <c r="L22" i="7" s="1"/>
  <c r="U22" i="7" s="1"/>
  <c r="U71" i="5"/>
  <c r="K193" i="5" s="1"/>
  <c r="V139" i="5"/>
  <c r="L208" i="5" s="1"/>
  <c r="L46" i="7" s="1"/>
  <c r="U46" i="7" s="1"/>
  <c r="V131" i="5"/>
  <c r="L206" i="5" s="1"/>
  <c r="L44" i="7" s="1"/>
  <c r="U44" i="7" s="1"/>
  <c r="J198" i="5"/>
  <c r="V45" i="5"/>
  <c r="V40" i="5"/>
  <c r="L186" i="5" s="1"/>
  <c r="L24" i="7" s="1"/>
  <c r="U24" i="7" s="1"/>
  <c r="V39" i="5"/>
  <c r="L185" i="5" s="1"/>
  <c r="L23" i="7" s="1"/>
  <c r="U23" i="7" s="1"/>
  <c r="J184" i="5"/>
  <c r="J206" i="4"/>
  <c r="J205" i="4"/>
  <c r="J204" i="4"/>
  <c r="V104" i="4"/>
  <c r="V127" i="4"/>
  <c r="V78" i="4"/>
  <c r="L198" i="4" s="1"/>
  <c r="K36" i="7" s="1"/>
  <c r="T36" i="7" s="1"/>
  <c r="K198" i="4"/>
  <c r="X28" i="4"/>
  <c r="K202" i="4"/>
  <c r="X29" i="4"/>
  <c r="U77" i="4"/>
  <c r="K197" i="4" s="1"/>
  <c r="X20" i="4"/>
  <c r="X21" i="4" s="1"/>
  <c r="V157" i="3"/>
  <c r="L183" i="3" s="1"/>
  <c r="J21" i="7" s="1"/>
  <c r="S21" i="7" s="1"/>
  <c r="J208" i="3"/>
  <c r="V100" i="3"/>
  <c r="V84" i="3"/>
  <c r="J199" i="2"/>
  <c r="U100" i="2"/>
  <c r="U171" i="2"/>
  <c r="V171" i="2" s="1"/>
  <c r="V75" i="3"/>
  <c r="L195" i="3" s="1"/>
  <c r="J33" i="7" s="1"/>
  <c r="S33" i="7" s="1"/>
  <c r="K195" i="3"/>
  <c r="K191" i="3"/>
  <c r="U120" i="3"/>
  <c r="U168" i="3"/>
  <c r="V168" i="3" s="1"/>
  <c r="U56" i="3"/>
  <c r="V63" i="3"/>
  <c r="V46" i="3"/>
  <c r="L190" i="3" s="1"/>
  <c r="J28" i="7" s="1"/>
  <c r="S28" i="7" s="1"/>
  <c r="V39" i="3"/>
  <c r="L185" i="3" s="1"/>
  <c r="J23" i="7" s="1"/>
  <c r="S23" i="7" s="1"/>
  <c r="J203" i="2"/>
  <c r="V60" i="2"/>
  <c r="U94" i="5"/>
  <c r="V153" i="5"/>
  <c r="L211" i="5" s="1"/>
  <c r="L49" i="7" s="1"/>
  <c r="U49" i="7" s="1"/>
  <c r="V152" i="5"/>
  <c r="L210" i="5" s="1"/>
  <c r="L48" i="7" s="1"/>
  <c r="U48" i="7" s="1"/>
  <c r="V103" i="5"/>
  <c r="V99" i="5"/>
  <c r="V88" i="5"/>
  <c r="L213" i="5" s="1"/>
  <c r="L51" i="7" s="1"/>
  <c r="V84" i="5"/>
  <c r="V57" i="5"/>
  <c r="T54" i="6"/>
  <c r="J184" i="6" s="1"/>
  <c r="M61" i="8" s="1"/>
  <c r="V115" i="5"/>
  <c r="T48" i="5"/>
  <c r="U46" i="5" s="1"/>
  <c r="U63" i="5" s="1"/>
  <c r="V63" i="5" s="1"/>
  <c r="T47" i="6"/>
  <c r="L175" i="6" s="1"/>
  <c r="M20" i="7" s="1"/>
  <c r="U167" i="5"/>
  <c r="V167" i="5" s="1"/>
  <c r="K185" i="5"/>
  <c r="U40" i="5"/>
  <c r="K186" i="5" s="1"/>
  <c r="V127" i="5"/>
  <c r="K196" i="5"/>
  <c r="V76" i="5"/>
  <c r="L196" i="5" s="1"/>
  <c r="L34" i="7" s="1"/>
  <c r="U34" i="7" s="1"/>
  <c r="V83" i="5"/>
  <c r="V98" i="5"/>
  <c r="L204" i="5" s="1"/>
  <c r="L42" i="7" s="1"/>
  <c r="U42" i="7" s="1"/>
  <c r="V77" i="5"/>
  <c r="L197" i="5" s="1"/>
  <c r="L35" i="7" s="1"/>
  <c r="U35" i="7" s="1"/>
  <c r="K202" i="5"/>
  <c r="V102" i="5"/>
  <c r="V82" i="5"/>
  <c r="L202" i="5" s="1"/>
  <c r="L40" i="7" s="1"/>
  <c r="U40" i="7" s="1"/>
  <c r="X20" i="5"/>
  <c r="X21" i="5" s="1"/>
  <c r="X28" i="5"/>
  <c r="X32" i="5"/>
  <c r="V101" i="5"/>
  <c r="L205" i="5" s="1"/>
  <c r="L43" i="7" s="1"/>
  <c r="U43" i="7" s="1"/>
  <c r="X26" i="5"/>
  <c r="T116" i="6"/>
  <c r="V113" i="5"/>
  <c r="L212" i="5" s="1"/>
  <c r="L50" i="7" s="1"/>
  <c r="V108" i="5"/>
  <c r="V100" i="5"/>
  <c r="V85" i="5"/>
  <c r="O82" i="6"/>
  <c r="V75" i="5"/>
  <c r="L195" i="5" s="1"/>
  <c r="L33" i="7" s="1"/>
  <c r="U33" i="7" s="1"/>
  <c r="K195" i="5"/>
  <c r="U73" i="5"/>
  <c r="U168" i="5"/>
  <c r="V168" i="5" s="1"/>
  <c r="U120" i="5"/>
  <c r="U54" i="5"/>
  <c r="K191" i="5" s="1"/>
  <c r="U56" i="5"/>
  <c r="U72" i="5"/>
  <c r="M52" i="6"/>
  <c r="Q52" i="6"/>
  <c r="T163" i="6"/>
  <c r="J210" i="4"/>
  <c r="V135" i="4"/>
  <c r="L207" i="4" s="1"/>
  <c r="K45" i="7" s="1"/>
  <c r="T45" i="7" s="1"/>
  <c r="V99" i="4"/>
  <c r="J213" i="4"/>
  <c r="T86" i="6"/>
  <c r="V85" i="4"/>
  <c r="T82" i="4"/>
  <c r="J202" i="4" s="1"/>
  <c r="U168" i="4"/>
  <c r="V168" i="4" s="1"/>
  <c r="U72" i="4"/>
  <c r="K194" i="4" s="1"/>
  <c r="T48" i="4"/>
  <c r="U167" i="4" s="1"/>
  <c r="V167" i="4" s="1"/>
  <c r="K185" i="4"/>
  <c r="V39" i="4"/>
  <c r="L185" i="4" s="1"/>
  <c r="K23" i="7" s="1"/>
  <c r="T23" i="7" s="1"/>
  <c r="U94" i="4"/>
  <c r="J200" i="4"/>
  <c r="V98" i="4"/>
  <c r="L204" i="4" s="1"/>
  <c r="K42" i="7" s="1"/>
  <c r="T42" i="7" s="1"/>
  <c r="V108" i="4"/>
  <c r="V77" i="4"/>
  <c r="L197" i="4" s="1"/>
  <c r="K35" i="7" s="1"/>
  <c r="T35" i="7" s="1"/>
  <c r="U54" i="4"/>
  <c r="K191" i="4" s="1"/>
  <c r="U73" i="4"/>
  <c r="V115" i="4"/>
  <c r="V113" i="4"/>
  <c r="L212" i="4" s="1"/>
  <c r="K50" i="7" s="1"/>
  <c r="U120" i="4"/>
  <c r="U56" i="4"/>
  <c r="K192" i="4" s="1"/>
  <c r="U75" i="4"/>
  <c r="K195" i="4" s="1"/>
  <c r="V40" i="4"/>
  <c r="L186" i="4" s="1"/>
  <c r="K24" i="7" s="1"/>
  <c r="T24" i="7" s="1"/>
  <c r="U41" i="4"/>
  <c r="K186" i="4"/>
  <c r="U46" i="4"/>
  <c r="U71" i="4"/>
  <c r="V45" i="4"/>
  <c r="U153" i="6"/>
  <c r="K204" i="6" s="1"/>
  <c r="N81" i="8" s="1"/>
  <c r="V122" i="4"/>
  <c r="L201" i="4" s="1"/>
  <c r="K39" i="7" s="1"/>
  <c r="T39" i="7" s="1"/>
  <c r="V153" i="4"/>
  <c r="L211" i="4" s="1"/>
  <c r="K49" i="7" s="1"/>
  <c r="T49" i="7" s="1"/>
  <c r="U101" i="6"/>
  <c r="K198" i="6" s="1"/>
  <c r="N75" i="8" s="1"/>
  <c r="V76" i="4"/>
  <c r="L196" i="4" s="1"/>
  <c r="K34" i="7" s="1"/>
  <c r="T34" i="7" s="1"/>
  <c r="X27" i="6"/>
  <c r="X29" i="6" s="1"/>
  <c r="U160" i="4"/>
  <c r="V160" i="4" s="1"/>
  <c r="V157" i="4"/>
  <c r="L183" i="4" s="1"/>
  <c r="K21" i="7" s="1"/>
  <c r="T21" i="7" s="1"/>
  <c r="V102" i="4"/>
  <c r="U84" i="4"/>
  <c r="V84" i="4" s="1"/>
  <c r="C78" i="8"/>
  <c r="P78" i="8"/>
  <c r="T77" i="2"/>
  <c r="V77" i="2" s="1"/>
  <c r="J202" i="2"/>
  <c r="V142" i="2"/>
  <c r="J205" i="2"/>
  <c r="M109" i="8" s="1"/>
  <c r="O109" i="8" s="1"/>
  <c r="B109" i="8" s="1"/>
  <c r="C109" i="8" s="1"/>
  <c r="V83" i="4"/>
  <c r="U104" i="3"/>
  <c r="V104" i="3" s="1"/>
  <c r="J209" i="4"/>
  <c r="V147" i="5"/>
  <c r="L209" i="5" s="1"/>
  <c r="L47" i="7" s="1"/>
  <c r="U47" i="7" s="1"/>
  <c r="H98" i="6"/>
  <c r="T41" i="6"/>
  <c r="J181" i="6" s="1"/>
  <c r="M58" i="8" s="1"/>
  <c r="T46" i="6"/>
  <c r="J183" i="6" s="1"/>
  <c r="M60" i="8" s="1"/>
  <c r="I98" i="6"/>
  <c r="K98" i="6"/>
  <c r="M98" i="6"/>
  <c r="O98" i="6"/>
  <c r="Q98" i="6"/>
  <c r="S98" i="6"/>
  <c r="T121" i="6"/>
  <c r="J193" i="6" s="1"/>
  <c r="M70" i="8" s="1"/>
  <c r="T131" i="6"/>
  <c r="J199" i="6" s="1"/>
  <c r="M76" i="8" s="1"/>
  <c r="T157" i="6"/>
  <c r="J176" i="6" s="1"/>
  <c r="M53" i="8" s="1"/>
  <c r="V94" i="3"/>
  <c r="L203" i="3" s="1"/>
  <c r="J41" i="7" s="1"/>
  <c r="S41" i="7" s="1"/>
  <c r="V135" i="3"/>
  <c r="L207" i="3" s="1"/>
  <c r="J45" i="7" s="1"/>
  <c r="S45" i="7" s="1"/>
  <c r="V121" i="3"/>
  <c r="L200" i="3" s="1"/>
  <c r="J38" i="7" s="1"/>
  <c r="S38" i="7" s="1"/>
  <c r="T108" i="6"/>
  <c r="V108" i="3"/>
  <c r="V101" i="3"/>
  <c r="L205" i="3" s="1"/>
  <c r="J43" i="7" s="1"/>
  <c r="S43" i="7" s="1"/>
  <c r="J203" i="3"/>
  <c r="T87" i="6"/>
  <c r="J82" i="6"/>
  <c r="V85" i="3"/>
  <c r="T77" i="6"/>
  <c r="J190" i="6" s="1"/>
  <c r="M67" i="8" s="1"/>
  <c r="T75" i="6"/>
  <c r="J188" i="6" s="1"/>
  <c r="M65" i="8" s="1"/>
  <c r="T69" i="6"/>
  <c r="U69" i="6" s="1"/>
  <c r="U70" i="6" s="1"/>
  <c r="T63" i="6"/>
  <c r="T61" i="6"/>
  <c r="V57" i="3"/>
  <c r="K194" i="3"/>
  <c r="J52" i="6"/>
  <c r="I52" i="6"/>
  <c r="H48" i="6"/>
  <c r="V40" i="3"/>
  <c r="L186" i="3" s="1"/>
  <c r="J24" i="7" s="1"/>
  <c r="S24" i="7" s="1"/>
  <c r="V45" i="3"/>
  <c r="U39" i="3"/>
  <c r="U71" i="3"/>
  <c r="V38" i="3"/>
  <c r="L184" i="3" s="1"/>
  <c r="J22" i="7" s="1"/>
  <c r="S22" i="7" s="1"/>
  <c r="L88" i="6"/>
  <c r="T113" i="6"/>
  <c r="J205" i="6" s="1"/>
  <c r="M82" i="8" s="1"/>
  <c r="T114" i="6"/>
  <c r="T115" i="6"/>
  <c r="T135" i="6"/>
  <c r="J200" i="6" s="1"/>
  <c r="M77" i="8" s="1"/>
  <c r="T139" i="6"/>
  <c r="J201" i="6" s="1"/>
  <c r="M78" i="8" s="1"/>
  <c r="T158" i="6"/>
  <c r="V158" i="6" s="1"/>
  <c r="T160" i="6"/>
  <c r="K105" i="6"/>
  <c r="H52" i="6"/>
  <c r="L52" i="6"/>
  <c r="P52" i="6"/>
  <c r="S52" i="6"/>
  <c r="T53" i="6"/>
  <c r="T55" i="6"/>
  <c r="T56" i="6"/>
  <c r="J185" i="6" s="1"/>
  <c r="M62" i="8" s="1"/>
  <c r="T57" i="6"/>
  <c r="V57" i="6" s="1"/>
  <c r="T58" i="6"/>
  <c r="T60" i="6"/>
  <c r="T71" i="6"/>
  <c r="J186" i="6" s="1"/>
  <c r="M63" i="8" s="1"/>
  <c r="T72" i="6"/>
  <c r="J187" i="6" s="1"/>
  <c r="M64" i="8" s="1"/>
  <c r="T74" i="6"/>
  <c r="T84" i="6"/>
  <c r="N88" i="6"/>
  <c r="J105" i="6"/>
  <c r="R105" i="6"/>
  <c r="T162" i="6"/>
  <c r="V162" i="6" s="1"/>
  <c r="T167" i="6"/>
  <c r="V167" i="6" s="1"/>
  <c r="T168" i="6"/>
  <c r="K52" i="6"/>
  <c r="O52" i="6"/>
  <c r="T85" i="6"/>
  <c r="H88" i="6"/>
  <c r="T90" i="6"/>
  <c r="V90" i="6" s="1"/>
  <c r="T94" i="6"/>
  <c r="J196" i="6" s="1"/>
  <c r="M73" i="8" s="1"/>
  <c r="T100" i="6"/>
  <c r="V107" i="6" s="1"/>
  <c r="T159" i="6"/>
  <c r="T161" i="6"/>
  <c r="V153" i="3"/>
  <c r="L211" i="3" s="1"/>
  <c r="J49" i="7" s="1"/>
  <c r="S49" i="7" s="1"/>
  <c r="V127" i="3"/>
  <c r="K200" i="3"/>
  <c r="V76" i="3"/>
  <c r="L196" i="3" s="1"/>
  <c r="J34" i="7" s="1"/>
  <c r="S34" i="7" s="1"/>
  <c r="K196" i="3"/>
  <c r="U103" i="3"/>
  <c r="V103" i="3" s="1"/>
  <c r="V102" i="3"/>
  <c r="J21" i="6"/>
  <c r="U100" i="6"/>
  <c r="V78" i="3"/>
  <c r="L198" i="3" s="1"/>
  <c r="J36" i="7" s="1"/>
  <c r="S36" i="7" s="1"/>
  <c r="U82" i="6"/>
  <c r="K195" i="6" s="1"/>
  <c r="N72" i="8" s="1"/>
  <c r="K205" i="3"/>
  <c r="X22" i="6"/>
  <c r="U99" i="6"/>
  <c r="U98" i="6"/>
  <c r="K197" i="6" s="1"/>
  <c r="N74" i="8" s="1"/>
  <c r="U157" i="6"/>
  <c r="L172" i="6"/>
  <c r="J49" i="8" s="1"/>
  <c r="V147" i="3"/>
  <c r="L209" i="3" s="1"/>
  <c r="J47" i="7" s="1"/>
  <c r="S47" i="7" s="1"/>
  <c r="T152" i="6"/>
  <c r="V152" i="6" s="1"/>
  <c r="L203" i="6" s="1"/>
  <c r="T153" i="6"/>
  <c r="J204" i="6" s="1"/>
  <c r="M81" i="8" s="1"/>
  <c r="T148" i="6"/>
  <c r="V148" i="6" s="1"/>
  <c r="T143" i="6"/>
  <c r="V143" i="6" s="1"/>
  <c r="T126" i="6"/>
  <c r="T127" i="6"/>
  <c r="V127" i="6" s="1"/>
  <c r="T120" i="6"/>
  <c r="J192" i="6" s="1"/>
  <c r="M69" i="8" s="1"/>
  <c r="T122" i="6"/>
  <c r="J194" i="6" s="1"/>
  <c r="M71" i="8" s="1"/>
  <c r="V113" i="3"/>
  <c r="L212" i="3" s="1"/>
  <c r="J50" i="7" s="1"/>
  <c r="L98" i="6"/>
  <c r="P98" i="6"/>
  <c r="T107" i="6"/>
  <c r="N105" i="6"/>
  <c r="T103" i="6"/>
  <c r="T104" i="6"/>
  <c r="M82" i="6"/>
  <c r="Q82" i="6"/>
  <c r="K88" i="6"/>
  <c r="O88" i="6"/>
  <c r="S88" i="6"/>
  <c r="T83" i="6"/>
  <c r="T89" i="6"/>
  <c r="V89" i="6" s="1"/>
  <c r="T73" i="6"/>
  <c r="T76" i="6"/>
  <c r="V76" i="6" s="1"/>
  <c r="L189" i="6" s="1"/>
  <c r="T78" i="6"/>
  <c r="J191" i="6" s="1"/>
  <c r="M68" i="8" s="1"/>
  <c r="T70" i="6"/>
  <c r="T59" i="6"/>
  <c r="T62" i="6"/>
  <c r="T64" i="6"/>
  <c r="V49" i="3"/>
  <c r="L189" i="3" s="1"/>
  <c r="J27" i="7" s="1"/>
  <c r="S27" i="7" s="1"/>
  <c r="K189" i="3"/>
  <c r="V115" i="3"/>
  <c r="R52" i="6"/>
  <c r="V65" i="3"/>
  <c r="J48" i="6"/>
  <c r="N48" i="6"/>
  <c r="T49" i="6"/>
  <c r="J182" i="6" s="1"/>
  <c r="M59" i="8" s="1"/>
  <c r="T51" i="6"/>
  <c r="T38" i="6"/>
  <c r="U39" i="6" s="1"/>
  <c r="T39" i="6"/>
  <c r="J178" i="6" s="1"/>
  <c r="M55" i="8" s="1"/>
  <c r="T40" i="6"/>
  <c r="J179" i="6" s="1"/>
  <c r="M56" i="8" s="1"/>
  <c r="T42" i="6"/>
  <c r="T43" i="6"/>
  <c r="T44" i="6"/>
  <c r="J180" i="6" s="1"/>
  <c r="M57" i="8" s="1"/>
  <c r="T45" i="6"/>
  <c r="N52" i="6"/>
  <c r="C110" i="8"/>
  <c r="P110" i="8"/>
  <c r="L205" i="2"/>
  <c r="J204" i="2"/>
  <c r="J193" i="2"/>
  <c r="M97" i="8" s="1"/>
  <c r="L198" i="2"/>
  <c r="M102" i="8"/>
  <c r="O102" i="8" s="1"/>
  <c r="B102" i="8" s="1"/>
  <c r="V130" i="2"/>
  <c r="J197" i="2"/>
  <c r="V109" i="2"/>
  <c r="V100" i="2"/>
  <c r="T88" i="2"/>
  <c r="V95" i="2" s="1"/>
  <c r="V92" i="2"/>
  <c r="V63" i="2"/>
  <c r="V61" i="2"/>
  <c r="L189" i="2"/>
  <c r="L191" i="2"/>
  <c r="T50" i="2"/>
  <c r="U54" i="2" s="1"/>
  <c r="K182" i="2" s="1"/>
  <c r="N97" i="8"/>
  <c r="K192" i="2"/>
  <c r="V62" i="2"/>
  <c r="O93" i="8"/>
  <c r="O95" i="8"/>
  <c r="B95" i="8" s="1"/>
  <c r="C95" i="8" s="1"/>
  <c r="U81" i="2"/>
  <c r="U172" i="2"/>
  <c r="V172" i="2" s="1"/>
  <c r="U74" i="2"/>
  <c r="U88" i="2"/>
  <c r="U85" i="2"/>
  <c r="U86" i="2"/>
  <c r="U87" i="2"/>
  <c r="K181" i="2"/>
  <c r="V44" i="2"/>
  <c r="N84" i="8"/>
  <c r="O84" i="8" s="1"/>
  <c r="B84" i="8" s="1"/>
  <c r="C84" i="8" s="1"/>
  <c r="L180" i="2"/>
  <c r="V43" i="2"/>
  <c r="C59" i="8"/>
  <c r="P59" i="8"/>
  <c r="C99" i="8"/>
  <c r="P99" i="8"/>
  <c r="P100" i="8"/>
  <c r="K37" i="8" s="1"/>
  <c r="O37" i="8" s="1"/>
  <c r="C105" i="8"/>
  <c r="T101" i="6"/>
  <c r="P104" i="8"/>
  <c r="C104" i="8"/>
  <c r="C77" i="8"/>
  <c r="P77" i="8"/>
  <c r="K193" i="6"/>
  <c r="N70" i="8" s="1"/>
  <c r="P76" i="8"/>
  <c r="M45" i="7"/>
  <c r="L171" i="6"/>
  <c r="U163" i="6"/>
  <c r="T99" i="6"/>
  <c r="T112" i="6"/>
  <c r="X19" i="6"/>
  <c r="X25" i="6"/>
  <c r="U78" i="6" s="1"/>
  <c r="K191" i="6" s="1"/>
  <c r="N68" i="8" s="1"/>
  <c r="X24" i="6"/>
  <c r="H82" i="6"/>
  <c r="U84" i="6"/>
  <c r="T106" i="6"/>
  <c r="T50" i="6"/>
  <c r="T102" i="6"/>
  <c r="I82" i="6"/>
  <c r="T65" i="6"/>
  <c r="U64" i="5" l="1"/>
  <c r="V64" i="5" s="1"/>
  <c r="U41" i="5"/>
  <c r="V41" i="5" s="1"/>
  <c r="L188" i="5" s="1"/>
  <c r="L26" i="7" s="1"/>
  <c r="U26" i="7" s="1"/>
  <c r="V71" i="5"/>
  <c r="L193" i="5" s="1"/>
  <c r="L31" i="7" s="1"/>
  <c r="U31" i="7" s="1"/>
  <c r="V147" i="6"/>
  <c r="L202" i="6" s="1"/>
  <c r="M47" i="7" s="1"/>
  <c r="V82" i="4"/>
  <c r="L202" i="4" s="1"/>
  <c r="K40" i="7" s="1"/>
  <c r="T40" i="7" s="1"/>
  <c r="K31" i="8"/>
  <c r="O31" i="8" s="1"/>
  <c r="U85" i="6"/>
  <c r="P109" i="8"/>
  <c r="J52" i="8"/>
  <c r="U48" i="5"/>
  <c r="U47" i="5" s="1"/>
  <c r="V47" i="5" s="1"/>
  <c r="V46" i="5"/>
  <c r="L190" i="5" s="1"/>
  <c r="L28" i="7" s="1"/>
  <c r="U28" i="7" s="1"/>
  <c r="K190" i="5"/>
  <c r="U65" i="5"/>
  <c r="V65" i="5" s="1"/>
  <c r="V45" i="6"/>
  <c r="V163" i="6"/>
  <c r="V85" i="6"/>
  <c r="L199" i="2"/>
  <c r="M103" i="8"/>
  <c r="O103" i="8" s="1"/>
  <c r="B103" i="8" s="1"/>
  <c r="K192" i="3"/>
  <c r="V56" i="3"/>
  <c r="L192" i="3" s="1"/>
  <c r="J30" i="7" s="1"/>
  <c r="S30" i="7" s="1"/>
  <c r="K199" i="3"/>
  <c r="V120" i="3"/>
  <c r="L199" i="3" s="1"/>
  <c r="J37" i="7" s="1"/>
  <c r="S37" i="7" s="1"/>
  <c r="S12" i="7" s="1"/>
  <c r="S13" i="7" s="1"/>
  <c r="M107" i="8"/>
  <c r="O107" i="8" s="1"/>
  <c r="B107" i="8" s="1"/>
  <c r="L203" i="2"/>
  <c r="C102" i="8"/>
  <c r="P102" i="8"/>
  <c r="K39" i="8" s="1"/>
  <c r="O39" i="8" s="1"/>
  <c r="K203" i="5"/>
  <c r="V94" i="5"/>
  <c r="L203" i="5" s="1"/>
  <c r="L41" i="7" s="1"/>
  <c r="U41" i="7" s="1"/>
  <c r="V121" i="6"/>
  <c r="L193" i="6" s="1"/>
  <c r="O70" i="8" s="1"/>
  <c r="B70" i="8" s="1"/>
  <c r="V115" i="6"/>
  <c r="U49" i="6"/>
  <c r="K182" i="6" s="1"/>
  <c r="N59" i="8" s="1"/>
  <c r="U83" i="6"/>
  <c r="V83" i="6" s="1"/>
  <c r="X30" i="6"/>
  <c r="X28" i="6"/>
  <c r="T88" i="6"/>
  <c r="J206" i="6" s="1"/>
  <c r="M83" i="8" s="1"/>
  <c r="K192" i="5"/>
  <c r="V56" i="5"/>
  <c r="L192" i="5" s="1"/>
  <c r="L30" i="7" s="1"/>
  <c r="U30" i="7" s="1"/>
  <c r="V120" i="5"/>
  <c r="L199" i="5" s="1"/>
  <c r="L37" i="7" s="1"/>
  <c r="U37" i="7" s="1"/>
  <c r="U12" i="7" s="1"/>
  <c r="U13" i="7" s="1"/>
  <c r="K199" i="5"/>
  <c r="V72" i="5"/>
  <c r="L194" i="5" s="1"/>
  <c r="L32" i="7" s="1"/>
  <c r="U32" i="7" s="1"/>
  <c r="K194" i="5"/>
  <c r="V54" i="5"/>
  <c r="L191" i="5" s="1"/>
  <c r="L29" i="7" s="1"/>
  <c r="U29" i="7" s="1"/>
  <c r="U94" i="6"/>
  <c r="K196" i="6" s="1"/>
  <c r="N73" i="8" s="1"/>
  <c r="T98" i="6"/>
  <c r="V105" i="6" s="1"/>
  <c r="V100" i="6"/>
  <c r="V84" i="6"/>
  <c r="J189" i="6"/>
  <c r="M66" i="8" s="1"/>
  <c r="V72" i="4"/>
  <c r="L194" i="4" s="1"/>
  <c r="K32" i="7" s="1"/>
  <c r="T32" i="7" s="1"/>
  <c r="V54" i="4"/>
  <c r="L191" i="4" s="1"/>
  <c r="K29" i="7" s="1"/>
  <c r="T29" i="7" s="1"/>
  <c r="V75" i="4"/>
  <c r="L195" i="4" s="1"/>
  <c r="K33" i="7" s="1"/>
  <c r="T33" i="7" s="1"/>
  <c r="J177" i="6"/>
  <c r="M54" i="8" s="1"/>
  <c r="K203" i="4"/>
  <c r="V94" i="4"/>
  <c r="L203" i="4" s="1"/>
  <c r="K41" i="7" s="1"/>
  <c r="T41" i="7" s="1"/>
  <c r="J203" i="6"/>
  <c r="M80" i="8" s="1"/>
  <c r="V70" i="6"/>
  <c r="V56" i="4"/>
  <c r="L192" i="4" s="1"/>
  <c r="K30" i="7" s="1"/>
  <c r="T30" i="7" s="1"/>
  <c r="K199" i="4"/>
  <c r="V120" i="4"/>
  <c r="L199" i="4" s="1"/>
  <c r="K37" i="7" s="1"/>
  <c r="T37" i="7" s="1"/>
  <c r="T12" i="7" s="1"/>
  <c r="T13" i="7" s="1"/>
  <c r="K193" i="4"/>
  <c r="V71" i="4"/>
  <c r="L193" i="4" s="1"/>
  <c r="K31" i="7" s="1"/>
  <c r="T31" i="7" s="1"/>
  <c r="V46" i="4"/>
  <c r="L190" i="4" s="1"/>
  <c r="K28" i="7" s="1"/>
  <c r="T28" i="7" s="1"/>
  <c r="U63" i="4"/>
  <c r="V63" i="4" s="1"/>
  <c r="U48" i="4"/>
  <c r="U47" i="4" s="1"/>
  <c r="V47" i="4" s="1"/>
  <c r="U65" i="4"/>
  <c r="V65" i="4" s="1"/>
  <c r="K190" i="4"/>
  <c r="U64" i="4"/>
  <c r="V64" i="4" s="1"/>
  <c r="U42" i="4"/>
  <c r="V41" i="4"/>
  <c r="L188" i="4" s="1"/>
  <c r="K26" i="7" s="1"/>
  <c r="T26" i="7" s="1"/>
  <c r="K188" i="4"/>
  <c r="M17" i="7"/>
  <c r="X32" i="6"/>
  <c r="X31" i="6"/>
  <c r="U102" i="6"/>
  <c r="U103" i="6" s="1"/>
  <c r="V103" i="6" s="1"/>
  <c r="U104" i="6"/>
  <c r="V104" i="6" s="1"/>
  <c r="K32" i="8"/>
  <c r="O32" i="8" s="1"/>
  <c r="O97" i="8"/>
  <c r="B97" i="8" s="1"/>
  <c r="P97" i="8" s="1"/>
  <c r="T105" i="6"/>
  <c r="M106" i="8"/>
  <c r="O106" i="8" s="1"/>
  <c r="B106" i="8" s="1"/>
  <c r="L202" i="2"/>
  <c r="V122" i="6"/>
  <c r="L194" i="6" s="1"/>
  <c r="M39" i="7" s="1"/>
  <c r="K185" i="3"/>
  <c r="U40" i="3"/>
  <c r="K193" i="3"/>
  <c r="V71" i="3"/>
  <c r="L193" i="3" s="1"/>
  <c r="J31" i="7" s="1"/>
  <c r="S31" i="7" s="1"/>
  <c r="U71" i="6"/>
  <c r="K186" i="6" s="1"/>
  <c r="N63" i="8" s="1"/>
  <c r="T52" i="6"/>
  <c r="U54" i="6" s="1"/>
  <c r="V54" i="6" s="1"/>
  <c r="L184" i="6" s="1"/>
  <c r="T48" i="6"/>
  <c r="U160" i="6"/>
  <c r="V160" i="6" s="1"/>
  <c r="K176" i="6"/>
  <c r="N53" i="8" s="1"/>
  <c r="V157" i="6"/>
  <c r="L176" i="6" s="1"/>
  <c r="O53" i="8" s="1"/>
  <c r="B53" i="8" s="1"/>
  <c r="V153" i="6"/>
  <c r="L204" i="6" s="1"/>
  <c r="M49" i="7" s="1"/>
  <c r="L204" i="2"/>
  <c r="M108" i="8"/>
  <c r="O108" i="8" s="1"/>
  <c r="B108" i="8" s="1"/>
  <c r="L193" i="2"/>
  <c r="M101" i="8"/>
  <c r="O101" i="8" s="1"/>
  <c r="B101" i="8" s="1"/>
  <c r="L197" i="2"/>
  <c r="J188" i="2"/>
  <c r="M92" i="8" s="1"/>
  <c r="P95" i="8"/>
  <c r="U70" i="2"/>
  <c r="V70" i="2" s="1"/>
  <c r="U67" i="2"/>
  <c r="K184" i="2" s="1"/>
  <c r="U68" i="2"/>
  <c r="V68" i="2" s="1"/>
  <c r="U69" i="2"/>
  <c r="V69" i="2" s="1"/>
  <c r="V54" i="2"/>
  <c r="U56" i="2"/>
  <c r="K183" i="2" s="1"/>
  <c r="N87" i="8" s="1"/>
  <c r="O87" i="8" s="1"/>
  <c r="B87" i="8" s="1"/>
  <c r="U143" i="2"/>
  <c r="K194" i="2" s="1"/>
  <c r="V56" i="2"/>
  <c r="V102" i="2"/>
  <c r="V67" i="2"/>
  <c r="N86" i="8"/>
  <c r="O86" i="8" s="1"/>
  <c r="B86" i="8" s="1"/>
  <c r="L182" i="2"/>
  <c r="L192" i="2"/>
  <c r="N96" i="8"/>
  <c r="O96" i="8" s="1"/>
  <c r="K186" i="2"/>
  <c r="V81" i="2"/>
  <c r="K185" i="2"/>
  <c r="V74" i="2"/>
  <c r="K188" i="2"/>
  <c r="V88" i="2"/>
  <c r="U89" i="2"/>
  <c r="U90" i="2" s="1"/>
  <c r="K187" i="2"/>
  <c r="V85" i="2"/>
  <c r="U91" i="2"/>
  <c r="N85" i="8"/>
  <c r="O85" i="8" s="1"/>
  <c r="B85" i="8" s="1"/>
  <c r="L181" i="2"/>
  <c r="P84" i="8"/>
  <c r="U77" i="6"/>
  <c r="X26" i="6"/>
  <c r="O79" i="8"/>
  <c r="B79" i="8" s="1"/>
  <c r="L174" i="6"/>
  <c r="U38" i="6"/>
  <c r="X20" i="6"/>
  <c r="X21" i="6" s="1"/>
  <c r="J48" i="8"/>
  <c r="M16" i="7"/>
  <c r="M48" i="7"/>
  <c r="O80" i="8"/>
  <c r="T82" i="6"/>
  <c r="K178" i="6"/>
  <c r="N55" i="8" s="1"/>
  <c r="U40" i="6"/>
  <c r="V108" i="6"/>
  <c r="J198" i="6"/>
  <c r="M75" i="8" s="1"/>
  <c r="V101" i="6"/>
  <c r="L198" i="6" s="1"/>
  <c r="V78" i="6"/>
  <c r="L191" i="6" s="1"/>
  <c r="V99" i="6"/>
  <c r="V106" i="6"/>
  <c r="K14" i="8"/>
  <c r="O14" i="8" s="1"/>
  <c r="K36" i="8"/>
  <c r="O36" i="8" s="1"/>
  <c r="V39" i="6"/>
  <c r="L178" i="6" s="1"/>
  <c r="O66" i="8"/>
  <c r="B66" i="8" s="1"/>
  <c r="M34" i="7"/>
  <c r="V113" i="6"/>
  <c r="L205" i="6" s="1"/>
  <c r="M50" i="7" s="1"/>
  <c r="U42" i="5" l="1"/>
  <c r="K188" i="5"/>
  <c r="M38" i="7"/>
  <c r="V49" i="6"/>
  <c r="V94" i="6"/>
  <c r="L196" i="6" s="1"/>
  <c r="M41" i="7" s="1"/>
  <c r="C103" i="8"/>
  <c r="P103" i="8"/>
  <c r="K40" i="8" s="1"/>
  <c r="O40" i="8" s="1"/>
  <c r="L183" i="2"/>
  <c r="P107" i="8"/>
  <c r="C107" i="8"/>
  <c r="C97" i="8"/>
  <c r="J197" i="6"/>
  <c r="M74" i="8" s="1"/>
  <c r="V88" i="6"/>
  <c r="L206" i="6" s="1"/>
  <c r="M51" i="7" s="1"/>
  <c r="U43" i="5"/>
  <c r="V42" i="5"/>
  <c r="M21" i="7"/>
  <c r="V98" i="6"/>
  <c r="L197" i="6" s="1"/>
  <c r="M42" i="7" s="1"/>
  <c r="V42" i="4"/>
  <c r="U43" i="4"/>
  <c r="V102" i="6"/>
  <c r="V143" i="2"/>
  <c r="C106" i="8"/>
  <c r="P106" i="8"/>
  <c r="O71" i="8"/>
  <c r="B71" i="8" s="1"/>
  <c r="C71" i="8" s="1"/>
  <c r="V56" i="6"/>
  <c r="L185" i="6" s="1"/>
  <c r="M30" i="7" s="1"/>
  <c r="U168" i="6"/>
  <c r="V168" i="6" s="1"/>
  <c r="U75" i="6"/>
  <c r="V75" i="6" s="1"/>
  <c r="L188" i="6" s="1"/>
  <c r="U56" i="6"/>
  <c r="K185" i="6" s="1"/>
  <c r="N62" i="8" s="1"/>
  <c r="U72" i="6"/>
  <c r="V72" i="6" s="1"/>
  <c r="L187" i="6" s="1"/>
  <c r="U73" i="6"/>
  <c r="U120" i="6"/>
  <c r="K192" i="6" s="1"/>
  <c r="N69" i="8" s="1"/>
  <c r="U41" i="3"/>
  <c r="K186" i="3"/>
  <c r="V71" i="6"/>
  <c r="L186" i="6" s="1"/>
  <c r="M31" i="7" s="1"/>
  <c r="K184" i="6"/>
  <c r="N61" i="8" s="1"/>
  <c r="U46" i="6"/>
  <c r="V46" i="6"/>
  <c r="L183" i="6" s="1"/>
  <c r="O81" i="8"/>
  <c r="B81" i="8" s="1"/>
  <c r="C81" i="8" s="1"/>
  <c r="C108" i="8"/>
  <c r="P108" i="8"/>
  <c r="K41" i="8" s="1"/>
  <c r="O41" i="8" s="1"/>
  <c r="P101" i="8"/>
  <c r="C101" i="8"/>
  <c r="K190" i="2"/>
  <c r="L190" i="2" s="1"/>
  <c r="P86" i="8"/>
  <c r="C86" i="8"/>
  <c r="C87" i="8"/>
  <c r="P87" i="8"/>
  <c r="L194" i="2"/>
  <c r="N98" i="8"/>
  <c r="O98" i="8" s="1"/>
  <c r="B98" i="8" s="1"/>
  <c r="L184" i="2"/>
  <c r="N88" i="8"/>
  <c r="O88" i="8" s="1"/>
  <c r="B88" i="8" s="1"/>
  <c r="N92" i="8"/>
  <c r="O92" i="8" s="1"/>
  <c r="B92" i="8" s="1"/>
  <c r="L188" i="2"/>
  <c r="N90" i="8"/>
  <c r="O90" i="8" s="1"/>
  <c r="B90" i="8" s="1"/>
  <c r="L186" i="2"/>
  <c r="N89" i="8"/>
  <c r="O89" i="8" s="1"/>
  <c r="L185" i="2"/>
  <c r="L187" i="2"/>
  <c r="N91" i="8"/>
  <c r="O91" i="8" s="1"/>
  <c r="B91" i="8" s="1"/>
  <c r="C85" i="8"/>
  <c r="P85" i="8"/>
  <c r="P53" i="8"/>
  <c r="C53" i="8"/>
  <c r="P66" i="8"/>
  <c r="C66" i="8"/>
  <c r="O55" i="8"/>
  <c r="B55" i="8" s="1"/>
  <c r="M23" i="7"/>
  <c r="V82" i="6"/>
  <c r="L195" i="6" s="1"/>
  <c r="J195" i="6"/>
  <c r="M72" i="8" s="1"/>
  <c r="J51" i="8"/>
  <c r="M19" i="7"/>
  <c r="K190" i="6"/>
  <c r="N67" i="8" s="1"/>
  <c r="V77" i="6"/>
  <c r="L190" i="6" s="1"/>
  <c r="O61" i="8"/>
  <c r="B61" i="8" s="1"/>
  <c r="M29" i="7"/>
  <c r="O68" i="8"/>
  <c r="B68" i="8" s="1"/>
  <c r="M36" i="7"/>
  <c r="K179" i="6"/>
  <c r="N56" i="8" s="1"/>
  <c r="U44" i="6"/>
  <c r="U41" i="6"/>
  <c r="V40" i="6"/>
  <c r="L179" i="6" s="1"/>
  <c r="K177" i="6"/>
  <c r="N54" i="8" s="1"/>
  <c r="V38" i="6"/>
  <c r="L177" i="6" s="1"/>
  <c r="O75" i="8"/>
  <c r="B75" i="8" s="1"/>
  <c r="M43" i="7"/>
  <c r="P70" i="8"/>
  <c r="C70" i="8"/>
  <c r="P79" i="8"/>
  <c r="K34" i="8" s="1"/>
  <c r="O34" i="8" s="1"/>
  <c r="C79" i="8"/>
  <c r="O73" i="8" l="1"/>
  <c r="B73" i="8" s="1"/>
  <c r="P73" i="8" s="1"/>
  <c r="O74" i="8"/>
  <c r="B74" i="8" s="1"/>
  <c r="C74" i="8" s="1"/>
  <c r="U44" i="5"/>
  <c r="V43" i="5"/>
  <c r="P81" i="8"/>
  <c r="U44" i="4"/>
  <c r="V43" i="4"/>
  <c r="P71" i="8"/>
  <c r="K33" i="8"/>
  <c r="O33" i="8" s="1"/>
  <c r="K7" i="8"/>
  <c r="O63" i="8"/>
  <c r="O62" i="8"/>
  <c r="B62" i="8" s="1"/>
  <c r="C62" i="8" s="1"/>
  <c r="K187" i="6"/>
  <c r="N64" i="8" s="1"/>
  <c r="K188" i="6"/>
  <c r="N65" i="8" s="1"/>
  <c r="V120" i="6"/>
  <c r="L192" i="6" s="1"/>
  <c r="V41" i="3"/>
  <c r="L188" i="3" s="1"/>
  <c r="J26" i="7" s="1"/>
  <c r="S26" i="7" s="1"/>
  <c r="U42" i="3"/>
  <c r="K188" i="3"/>
  <c r="M28" i="7"/>
  <c r="O60" i="8"/>
  <c r="B60" i="8" s="1"/>
  <c r="U65" i="6"/>
  <c r="V65" i="6" s="1"/>
  <c r="U126" i="6"/>
  <c r="V126" i="6" s="1"/>
  <c r="U63" i="6"/>
  <c r="V63" i="6" s="1"/>
  <c r="K183" i="6"/>
  <c r="N60" i="8" s="1"/>
  <c r="U48" i="6"/>
  <c r="U47" i="6" s="1"/>
  <c r="V47" i="6" s="1"/>
  <c r="U64" i="6"/>
  <c r="V64" i="6" s="1"/>
  <c r="M32" i="7"/>
  <c r="O64" i="8"/>
  <c r="B64" i="8" s="1"/>
  <c r="M33" i="7"/>
  <c r="O65" i="8"/>
  <c r="B65" i="8" s="1"/>
  <c r="K9" i="8"/>
  <c r="O9" i="8" s="1"/>
  <c r="K38" i="8"/>
  <c r="O38" i="8" s="1"/>
  <c r="N94" i="8"/>
  <c r="O94" i="8" s="1"/>
  <c r="B94" i="8" s="1"/>
  <c r="C94" i="8" s="1"/>
  <c r="C98" i="8"/>
  <c r="P98" i="8"/>
  <c r="C88" i="8"/>
  <c r="P88" i="8"/>
  <c r="K8" i="8" s="1"/>
  <c r="C92" i="8"/>
  <c r="P92" i="8"/>
  <c r="K13" i="8" s="1"/>
  <c r="O13" i="8" s="1"/>
  <c r="P90" i="8"/>
  <c r="C90" i="8"/>
  <c r="P91" i="8"/>
  <c r="C91" i="8"/>
  <c r="M40" i="7"/>
  <c r="O72" i="8"/>
  <c r="B72" i="8" s="1"/>
  <c r="K24" i="8"/>
  <c r="O24" i="8" s="1"/>
  <c r="M22" i="7"/>
  <c r="O54" i="8"/>
  <c r="B54" i="8" s="1"/>
  <c r="K180" i="6"/>
  <c r="N57" i="8" s="1"/>
  <c r="V44" i="6"/>
  <c r="L180" i="6" s="1"/>
  <c r="M35" i="7"/>
  <c r="O67" i="8"/>
  <c r="B67" i="8" s="1"/>
  <c r="P75" i="8"/>
  <c r="C75" i="8"/>
  <c r="U42" i="6"/>
  <c r="K181" i="6"/>
  <c r="N58" i="8" s="1"/>
  <c r="V41" i="6"/>
  <c r="L181" i="6" s="1"/>
  <c r="P68" i="8"/>
  <c r="C68" i="8"/>
  <c r="P61" i="8"/>
  <c r="C61" i="8"/>
  <c r="C55" i="8"/>
  <c r="P55" i="8"/>
  <c r="M24" i="7"/>
  <c r="O56" i="8"/>
  <c r="B56" i="8" s="1"/>
  <c r="C73" i="8" l="1"/>
  <c r="P74" i="8"/>
  <c r="V44" i="5"/>
  <c r="L187" i="5" s="1"/>
  <c r="L25" i="7" s="1"/>
  <c r="U25" i="7" s="1"/>
  <c r="K187" i="5"/>
  <c r="K187" i="4"/>
  <c r="V44" i="4"/>
  <c r="L187" i="4" s="1"/>
  <c r="K25" i="7" s="1"/>
  <c r="T25" i="7" s="1"/>
  <c r="O7" i="8"/>
  <c r="K17" i="8"/>
  <c r="O17" i="8" s="1"/>
  <c r="P62" i="8"/>
  <c r="O69" i="8"/>
  <c r="B69" i="8" s="1"/>
  <c r="M37" i="7"/>
  <c r="U43" i="3"/>
  <c r="V42" i="3"/>
  <c r="P60" i="8"/>
  <c r="C60" i="8"/>
  <c r="C65" i="8"/>
  <c r="P65" i="8"/>
  <c r="C64" i="8"/>
  <c r="P64" i="8"/>
  <c r="P94" i="8"/>
  <c r="K12" i="8" s="1"/>
  <c r="O12" i="8" s="1"/>
  <c r="O8" i="8"/>
  <c r="K11" i="8"/>
  <c r="O11" i="8" s="1"/>
  <c r="K35" i="8"/>
  <c r="O35" i="8" s="1"/>
  <c r="K10" i="8"/>
  <c r="O10" i="8" s="1"/>
  <c r="K29" i="8"/>
  <c r="O29" i="8" s="1"/>
  <c r="U43" i="6"/>
  <c r="V43" i="6" s="1"/>
  <c r="V42" i="6"/>
  <c r="P67" i="8"/>
  <c r="C67" i="8"/>
  <c r="C54" i="8"/>
  <c r="P54" i="8"/>
  <c r="C72" i="8"/>
  <c r="P72" i="8"/>
  <c r="K28" i="8" s="1"/>
  <c r="O28" i="8" s="1"/>
  <c r="M26" i="7"/>
  <c r="O58" i="8"/>
  <c r="B58" i="8" s="1"/>
  <c r="K30" i="8"/>
  <c r="O30" i="8" s="1"/>
  <c r="C56" i="8"/>
  <c r="P56" i="8"/>
  <c r="O57" i="8"/>
  <c r="B57" i="8" s="1"/>
  <c r="M25" i="7"/>
  <c r="U16" i="7" l="1"/>
  <c r="U17" i="7" s="1"/>
  <c r="U7" i="7"/>
  <c r="U8" i="7" s="1"/>
  <c r="T16" i="7"/>
  <c r="T17" i="7" s="1"/>
  <c r="T7" i="7"/>
  <c r="T8" i="7" s="1"/>
  <c r="C69" i="8"/>
  <c r="P69" i="8"/>
  <c r="V43" i="3"/>
  <c r="U44" i="3"/>
  <c r="K19" i="8"/>
  <c r="O19" i="8" s="1"/>
  <c r="K26" i="8"/>
  <c r="O26" i="8" s="1"/>
  <c r="C57" i="8"/>
  <c r="P57" i="8"/>
  <c r="C58" i="8"/>
  <c r="P58" i="8"/>
  <c r="K5" i="8" l="1"/>
  <c r="O5" i="8" s="1"/>
  <c r="K27" i="8"/>
  <c r="O27" i="8" s="1"/>
  <c r="V44" i="3"/>
  <c r="L187" i="3" s="1"/>
  <c r="J25" i="7" s="1"/>
  <c r="S25" i="7" s="1"/>
  <c r="K187" i="3"/>
  <c r="K6" i="8"/>
  <c r="K25" i="8"/>
  <c r="O25" i="8" s="1"/>
  <c r="K16" i="8" l="1"/>
  <c r="O16" i="8" s="1"/>
  <c r="O18" i="8" s="1"/>
  <c r="S7" i="7"/>
  <c r="S8" i="7" s="1"/>
  <c r="S16" i="7"/>
  <c r="S17" i="7" s="1"/>
  <c r="O6" i="8"/>
  <c r="K18" i="8" l="1"/>
  <c r="K20" i="8"/>
  <c r="O20" i="8" s="1"/>
</calcChain>
</file>

<file path=xl/sharedStrings.xml><?xml version="1.0" encoding="utf-8"?>
<sst xmlns="http://schemas.openxmlformats.org/spreadsheetml/2006/main" count="4732" uniqueCount="637">
  <si>
    <t>9 (a). No. of Institutional deliveries  *</t>
  </si>
  <si>
    <t>9 (b). No. of Home deliveries  *</t>
  </si>
  <si>
    <t>11 (a) No. of Live Birth Male  (Institution + Home) *</t>
  </si>
  <si>
    <t>11 (b) No. of Live Birth Female (Institution + Home) *</t>
  </si>
  <si>
    <t>P-1</t>
  </si>
  <si>
    <t xml:space="preserve">                                                         PHC/CHC/UPHC/MC   REVIEW MEETING   AT DISTRICT  LEVEL</t>
  </si>
  <si>
    <t>FORMAT</t>
  </si>
  <si>
    <t xml:space="preserve">FOR REVIEW MEETING (Tick any one) -  FIRST QUARTER  / SECOND QUARTER/ THIRD QUARTER / FOURTH QUARTER /  ANNUAL </t>
  </si>
  <si>
    <t>Date of Meeting</t>
  </si>
  <si>
    <t>Name of PHC/CHC</t>
  </si>
  <si>
    <t>Chakhang PHC</t>
  </si>
  <si>
    <t>BAM</t>
  </si>
  <si>
    <t xml:space="preserve">Name of District </t>
  </si>
  <si>
    <t>Siaha District</t>
  </si>
  <si>
    <t>Name of Doctor</t>
  </si>
  <si>
    <t xml:space="preserve">Ph No </t>
  </si>
  <si>
    <t>Name of Pharmacist</t>
  </si>
  <si>
    <t>Name of Block Account Manager</t>
  </si>
  <si>
    <t>Name of Staff Ward Sister</t>
  </si>
  <si>
    <t>Name of Staff Nurses</t>
  </si>
  <si>
    <t xml:space="preserve">Name of Lab Technicians </t>
  </si>
  <si>
    <t>Name of Supervisor (M)</t>
  </si>
  <si>
    <t>HS</t>
  </si>
  <si>
    <t>Name of Supervisor (F)</t>
  </si>
  <si>
    <t>Name of ASHA Mobiliser</t>
  </si>
  <si>
    <t>Name of National Ambulance Service Driver</t>
  </si>
  <si>
    <t xml:space="preserve">Number of IV Grade </t>
  </si>
  <si>
    <t>I - General Indicator  Statistics (BAM fillup tur)</t>
  </si>
  <si>
    <t>Apr</t>
  </si>
  <si>
    <t>May</t>
  </si>
  <si>
    <t>Jun</t>
  </si>
  <si>
    <t>Jul</t>
  </si>
  <si>
    <t>Aug</t>
  </si>
  <si>
    <t>Sep</t>
  </si>
  <si>
    <t>Oct</t>
  </si>
  <si>
    <t>Nov</t>
  </si>
  <si>
    <t>Dec</t>
  </si>
  <si>
    <t>Jan</t>
  </si>
  <si>
    <t>Feb</t>
  </si>
  <si>
    <t>Mar</t>
  </si>
  <si>
    <t>Total</t>
  </si>
  <si>
    <t>Target</t>
  </si>
  <si>
    <t>Achievement</t>
  </si>
  <si>
    <t>Mark weightage</t>
  </si>
  <si>
    <t>Remark</t>
  </si>
  <si>
    <t>Description</t>
  </si>
  <si>
    <t>Total Number of Bed</t>
  </si>
  <si>
    <t xml:space="preserve">Number of Sub Centre / HWC covered by main Centre </t>
  </si>
  <si>
    <t>Total Number of OPD in Previous/ last  Financial year</t>
  </si>
  <si>
    <t xml:space="preserve">Number of Clinic Centre covered by main Centre </t>
  </si>
  <si>
    <t>Total Number of IPD in Previous/ last Financial year</t>
  </si>
  <si>
    <t>Total Number of delivery in Previous/ last Financial year</t>
  </si>
  <si>
    <t>Total Number of Live Birth in Previous/ last Financial year</t>
  </si>
  <si>
    <t>Total Number of X Ray perform in Previous/ last Financial year</t>
  </si>
  <si>
    <t>Total Number of Eye Examination by OA in Previous/ last Financial year</t>
  </si>
  <si>
    <t>P-2</t>
  </si>
  <si>
    <t>II - Work load  Statistics (Pharmacist  fillup tur)</t>
  </si>
  <si>
    <t>Report by</t>
  </si>
  <si>
    <r>
      <rPr>
        <sz val="8"/>
        <rFont val="Arial Narrow"/>
      </rPr>
      <t>Total OPD Register (Old+ New ) -T</t>
    </r>
    <r>
      <rPr>
        <sz val="5"/>
        <rFont val="Arial Narrow"/>
      </rPr>
      <t>arget at least 40% of PHC location population</t>
    </r>
  </si>
  <si>
    <t>Phamacist</t>
  </si>
  <si>
    <t>40 % of Population</t>
  </si>
  <si>
    <t>Number of IPD</t>
  </si>
  <si>
    <t>5% increase of last year</t>
  </si>
  <si>
    <t>Number of PHC/CHC Delivery</t>
  </si>
  <si>
    <t>Number of Minor operation</t>
  </si>
  <si>
    <r>
      <rPr>
        <b/>
        <sz val="8"/>
        <color rgb="FF000000"/>
        <rFont val="Calibri"/>
      </rPr>
      <t xml:space="preserve">III - Reproductive &amp; Child Health (RCH) </t>
    </r>
    <r>
      <rPr>
        <sz val="5"/>
        <color rgb="FF000000"/>
        <rFont val="Calibri"/>
      </rPr>
      <t>(Ward Siater incharge  fillup tur )</t>
    </r>
  </si>
  <si>
    <t>Total No. of Live Birth</t>
  </si>
  <si>
    <t>WS incharge</t>
  </si>
  <si>
    <t>Additional 5% last year delivery</t>
  </si>
  <si>
    <t xml:space="preserve">No. of Live Birth Male </t>
  </si>
  <si>
    <t>No. of Live Birth Female</t>
  </si>
  <si>
    <t>No of Still birth</t>
  </si>
  <si>
    <t>No. of Live Birth  weighted at birth</t>
  </si>
  <si>
    <t>Number of low birth weight (Less than 2500 gm)</t>
  </si>
  <si>
    <t>No. of Live Birth breastfed within 1 hour of birth</t>
  </si>
  <si>
    <t>6(a). Tubectomy  (new)</t>
  </si>
  <si>
    <t>6(b). IUCD Insertion (new)</t>
  </si>
  <si>
    <t>6(c). IUCD Removal (new)</t>
  </si>
  <si>
    <t>7(a). No.of Mother whom JSY is disbursed- Nau nei JSY dawng zat</t>
  </si>
  <si>
    <t>Last Year delivery</t>
  </si>
  <si>
    <t>7(b). No.of ASHA whom JSY is disbursed- ASHA hnena JSY pek chhuah zat</t>
  </si>
  <si>
    <t>7(c). No.of Mother whom JSSK is utilised - JSSK hmang tangkai zat</t>
  </si>
  <si>
    <t>7(d). No.of Sick infant whom JSSK is utilised - JSSK hmang tangkai zat</t>
  </si>
  <si>
    <r>
      <rPr>
        <b/>
        <sz val="8"/>
        <color rgb="FF000000"/>
        <rFont val="Calibri"/>
      </rPr>
      <t>IV - Immunization (EPI)</t>
    </r>
    <r>
      <rPr>
        <b/>
        <sz val="6"/>
        <color rgb="FF000000"/>
        <rFont val="Calibri"/>
      </rPr>
      <t xml:space="preserve"> </t>
    </r>
    <r>
      <rPr>
        <sz val="6"/>
        <color rgb="FF000000"/>
        <rFont val="Calibri"/>
      </rPr>
      <t>(Ward Sister incharge  fillup tur )</t>
    </r>
  </si>
  <si>
    <t>No. of live birth Hepatitis birth dose given</t>
  </si>
  <si>
    <t>Additional 5% last year live birth</t>
  </si>
  <si>
    <t>No. of live birth OPV Zero dose given</t>
  </si>
  <si>
    <t>No. of live birth BCG birth dose given</t>
  </si>
  <si>
    <t>No. of Fully Immunised incentive package issued to ASHA</t>
  </si>
  <si>
    <t>ASHA Mobiliser</t>
  </si>
  <si>
    <r>
      <rPr>
        <b/>
        <sz val="8"/>
        <color rgb="FF000000"/>
        <rFont val="Calibri"/>
      </rPr>
      <t xml:space="preserve">V - Vector-Borne Diseases Control Programme (NVBDCP) </t>
    </r>
    <r>
      <rPr>
        <b/>
        <sz val="6"/>
        <color rgb="FF000000"/>
        <rFont val="Calibri"/>
      </rPr>
      <t>(Lab incharge report tur)</t>
    </r>
  </si>
  <si>
    <r>
      <rPr>
        <sz val="8"/>
        <rFont val="Arial Narrow"/>
      </rPr>
      <t>No. of Blood Examination for Malaria (Slide /RDK Total)</t>
    </r>
    <r>
      <rPr>
        <sz val="6"/>
        <rFont val="Arial Narrow"/>
      </rPr>
      <t xml:space="preserve"> </t>
    </r>
  </si>
  <si>
    <t>Lab Incharge</t>
  </si>
  <si>
    <t>At least 5% of Total OPD</t>
  </si>
  <si>
    <t>No. of Malaria cases (PF)</t>
  </si>
  <si>
    <t>No. of Malaria cases (PV)</t>
  </si>
  <si>
    <t>Total No. of Malaria cases (PF +PV)</t>
  </si>
  <si>
    <r>
      <rPr>
        <b/>
        <sz val="8"/>
        <color rgb="FF000000"/>
        <rFont val="Calibri"/>
      </rPr>
      <t xml:space="preserve">VI - National TB Elimination  Programme (NTEP) </t>
    </r>
    <r>
      <rPr>
        <b/>
        <sz val="6"/>
        <color rgb="FF000000"/>
        <rFont val="Calibri"/>
      </rPr>
      <t>(Lab incharge report tur)</t>
    </r>
  </si>
  <si>
    <r>
      <rPr>
        <sz val="8"/>
        <rFont val="Arial Narrow"/>
      </rPr>
      <t xml:space="preserve">No. of person with TB suspect whose sputum is sent or  Examined </t>
    </r>
    <r>
      <rPr>
        <sz val="6"/>
        <rFont val="Arial Narrow"/>
      </rPr>
      <t>(Should be atleast 2% of OPD)</t>
    </r>
  </si>
  <si>
    <t>At least 2% of  OPD</t>
  </si>
  <si>
    <t>P-3</t>
  </si>
  <si>
    <r>
      <rPr>
        <b/>
        <sz val="6"/>
        <color rgb="FF000000"/>
        <rFont val="Calibri"/>
      </rPr>
      <t xml:space="preserve">VII- Prevention &amp; Control of Cancer, Diabetes, Cardiovascular Diseases &amp; Stroke (NPCDCS) </t>
    </r>
    <r>
      <rPr>
        <sz val="6"/>
        <color rgb="FF000000"/>
        <rFont val="Calibri"/>
      </rPr>
      <t>(Pharmacist incharge  report tur)</t>
    </r>
  </si>
  <si>
    <t>Total Number of person examined for NCDs (Expected 37% of Total OPD)</t>
  </si>
  <si>
    <t>Pharmacist</t>
  </si>
  <si>
    <t>No. of BP Checked (Expected 37% of Total OPD)</t>
  </si>
  <si>
    <t>No. of Blood Sugar examined  (Expected 37% of Total OPD)</t>
  </si>
  <si>
    <t>Total Cancer Screened (Expected 37% of Total OPD)</t>
  </si>
  <si>
    <t>No. of Breast Cancer Screened (49% of 37% of OPD)</t>
  </si>
  <si>
    <t>No. of Cervic Cancer Screened (49% of 37% of OPD)</t>
  </si>
  <si>
    <t>Total Oral cancer screened (37% of OPD)</t>
  </si>
  <si>
    <t xml:space="preserve">Total Number of NCDs New case  Detected </t>
  </si>
  <si>
    <t xml:space="preserve">No. of Hypertension </t>
  </si>
  <si>
    <t>No. of Diabetes</t>
  </si>
  <si>
    <t>No. of Suspected Cancer</t>
  </si>
  <si>
    <t>VIII - Hospital Mortality Report (Ward Sister incharge report tur)</t>
  </si>
  <si>
    <t>Number of Neonatal death at PHC/CHC (below 28days old)</t>
  </si>
  <si>
    <t>Number of Infant death (from 28 day - 1 year old ) at PHC/CHC</t>
  </si>
  <si>
    <t>Total infant death</t>
  </si>
  <si>
    <t>Number of Children 1-5 yrs death at PHC/CHC</t>
  </si>
  <si>
    <t>Number of Maternal  death at PHC/CHC at PHC/CHC</t>
  </si>
  <si>
    <t>MMR</t>
  </si>
  <si>
    <t>Total Number of any other Death (other than aboved)</t>
  </si>
  <si>
    <t xml:space="preserve">IX- Health And Wellness Centre ( for HWC-PHC) </t>
  </si>
  <si>
    <t>Mark Weightage</t>
  </si>
  <si>
    <t xml:space="preserve">Denominator </t>
  </si>
  <si>
    <r>
      <rPr>
        <sz val="8"/>
        <rFont val="Arial Narrow"/>
      </rPr>
      <t xml:space="preserve">No of days of Daily reporting (expected 20days in a month) </t>
    </r>
    <r>
      <rPr>
        <sz val="3"/>
        <rFont val="Arial Narrow"/>
      </rPr>
      <t xml:space="preserve">( Daily OPD (disaggregated by sex) Medicines, Diagnostics, Wellness) </t>
    </r>
  </si>
  <si>
    <t>HWO/PHC</t>
  </si>
  <si>
    <t xml:space="preserve">240 days in a year </t>
  </si>
  <si>
    <r>
      <rPr>
        <sz val="8"/>
        <rFont val="Arial Narrow"/>
      </rPr>
      <t>Monthly Service Delivery report (related to NCD screening, diagnosis and treatment as entered in portal (</t>
    </r>
    <r>
      <rPr>
        <sz val="6"/>
        <rFont val="Arial Narrow"/>
      </rPr>
      <t xml:space="preserve">by the 15th of the following month) Yes=1, No=0) </t>
    </r>
  </si>
  <si>
    <t>No of month in a Year</t>
  </si>
  <si>
    <t>Total number of  Teleconsultation  performed in a month (Say 5% of OPD Cases)</t>
  </si>
  <si>
    <t>5% of total OPD</t>
  </si>
  <si>
    <t xml:space="preserve">CPHC IT application (Where it is implemented)  (Yes=1, No=0) </t>
  </si>
  <si>
    <r>
      <rPr>
        <sz val="8"/>
        <rFont val="Arial Narrow"/>
      </rPr>
      <t>No. of  Wellness / Physical Exercises session conducted (Zumba /Yoga/ Others)</t>
    </r>
    <r>
      <rPr>
        <sz val="6"/>
        <rFont val="Arial Narrow"/>
      </rPr>
      <t xml:space="preserve">(expected 10 session in a month) (Yes=1, No=0) </t>
    </r>
  </si>
  <si>
    <t>10x12=120  in a year</t>
  </si>
  <si>
    <t>Wellness- Activity Calendar (Total 27 number) organised during the month</t>
  </si>
  <si>
    <t xml:space="preserve">27 days  in a year </t>
  </si>
  <si>
    <t>X- BMEP  (Ward Sister incharge report tur)</t>
  </si>
  <si>
    <t>Annual Target</t>
  </si>
  <si>
    <t>Number of call made in a month for Bio-Medical Equiptment</t>
  </si>
  <si>
    <t>Number of correctives measure taken within 7 days during the month</t>
  </si>
  <si>
    <t>XI - DVDMS PORTAL   (Pharmacist or DVDMS  incharge report tur)</t>
  </si>
  <si>
    <r>
      <rPr>
        <sz val="8"/>
        <rFont val="Arial Narrow"/>
      </rPr>
      <t xml:space="preserve"> DVDMS Portal updation (</t>
    </r>
    <r>
      <rPr>
        <sz val="6"/>
        <rFont val="Arial Narrow"/>
      </rPr>
      <t>3 times a week i.e 12 times a  month) Y=1 /N=0</t>
    </r>
  </si>
  <si>
    <t>DVDMIS i/c</t>
  </si>
  <si>
    <r>
      <rPr>
        <sz val="8"/>
        <rFont val="Arial Narrow"/>
      </rPr>
      <t xml:space="preserve">Completeness of DVDMS  report - unfilled data </t>
    </r>
    <r>
      <rPr>
        <sz val="6"/>
        <rFont val="Arial Narrow"/>
      </rPr>
      <t xml:space="preserve"> Y=1 /N=0</t>
    </r>
  </si>
  <si>
    <r>
      <rPr>
        <sz val="8"/>
        <rFont val="Arial Narrow"/>
      </rPr>
      <t xml:space="preserve">Monthly Checking of DVDMS  report and  physical stock (should be  same) </t>
    </r>
    <r>
      <rPr>
        <sz val="6"/>
        <rFont val="Arial Narrow"/>
      </rPr>
      <t xml:space="preserve"> (Y=1 /N=0)</t>
    </r>
  </si>
  <si>
    <t>P-4</t>
  </si>
  <si>
    <t>XII - Drugs (Pharmacist or Store  incharge report tur)</t>
  </si>
  <si>
    <r>
      <rPr>
        <sz val="8"/>
        <rFont val="Arial Narrow"/>
      </rPr>
      <t xml:space="preserve">First Expiry First out (FEFO) system operational for  Drug </t>
    </r>
    <r>
      <rPr>
        <sz val="6"/>
        <rFont val="Arial Narrow"/>
      </rPr>
      <t>(Yes=1, No=0)</t>
    </r>
  </si>
  <si>
    <t>Pharmacist / Store i/c</t>
  </si>
  <si>
    <r>
      <rPr>
        <sz val="8"/>
        <rFont val="Arial Narrow"/>
      </rPr>
      <t xml:space="preserve">First In First out (FIFO)  system operational  for  Drug </t>
    </r>
    <r>
      <rPr>
        <sz val="6"/>
        <rFont val="Arial Narrow"/>
      </rPr>
      <t>(Yes=1, No=0)</t>
    </r>
  </si>
  <si>
    <r>
      <rPr>
        <sz val="8"/>
        <rFont val="Arial Narrow"/>
      </rPr>
      <t>Availability of all essential Drug list at PHC/CHC</t>
    </r>
    <r>
      <rPr>
        <sz val="6"/>
        <rFont val="Arial Narrow"/>
      </rPr>
      <t xml:space="preserve"> (Yes=1, No=0)</t>
    </r>
  </si>
  <si>
    <r>
      <rPr>
        <sz val="8"/>
        <rFont val="Arial Narrow"/>
      </rPr>
      <t xml:space="preserve">Maintenance of Daily Updated Stock Register for  Drug  </t>
    </r>
    <r>
      <rPr>
        <sz val="6"/>
        <rFont val="Arial Narrow"/>
      </rPr>
      <t>(Yes=1, No=0)</t>
    </r>
  </si>
  <si>
    <t>XIII -  Diagnostic (Incharge or Store  incharge report tur)</t>
  </si>
  <si>
    <r>
      <rPr>
        <sz val="8"/>
        <rFont val="Arial Narrow"/>
      </rPr>
      <t xml:space="preserve">First Expiry First out (FEFO) system operational for Diagnostic equiptment </t>
    </r>
    <r>
      <rPr>
        <sz val="6"/>
        <rFont val="Arial Narrow"/>
      </rPr>
      <t>(Yes=1, No=0)</t>
    </r>
  </si>
  <si>
    <t>Incharge</t>
  </si>
  <si>
    <r>
      <rPr>
        <sz val="8"/>
        <rFont val="Arial Narrow"/>
      </rPr>
      <t xml:space="preserve">First In First out (FIFO)  system operational  for diagnostic equiptment </t>
    </r>
    <r>
      <rPr>
        <sz val="6"/>
        <rFont val="Arial Narrow"/>
      </rPr>
      <t>(Yes=1, No=0)</t>
    </r>
  </si>
  <si>
    <r>
      <rPr>
        <sz val="8"/>
        <rFont val="Arial Narrow"/>
      </rPr>
      <t>Availability of all essential Diagnostic  list at PHC/CHC</t>
    </r>
    <r>
      <rPr>
        <sz val="6"/>
        <rFont val="Arial Narrow"/>
      </rPr>
      <t xml:space="preserve"> (Yes=1, No=0)</t>
    </r>
  </si>
  <si>
    <r>
      <rPr>
        <sz val="8"/>
        <rFont val="Arial Narrow"/>
      </rPr>
      <t xml:space="preserve">Maintenance of Daily Updated Stock Register for Diagnostic equiptment  </t>
    </r>
    <r>
      <rPr>
        <sz val="5"/>
        <rFont val="Arial Narrow"/>
      </rPr>
      <t xml:space="preserve"> (Yes=1, No=0)</t>
    </r>
  </si>
  <si>
    <t>XIV - National Ambulance Service (NAS Incharge or NAS Driver report tur)</t>
  </si>
  <si>
    <t>Number of Pregnant women Free transportation (all Deliveries)</t>
  </si>
  <si>
    <t>NAS inchare/ Driver</t>
  </si>
  <si>
    <t>No. of deliveries</t>
  </si>
  <si>
    <t>Number of Sick Infant Free transportation (10% of live birth)</t>
  </si>
  <si>
    <t>10%  of live birth</t>
  </si>
  <si>
    <t>Number of other Sick patient transportation to own hospital</t>
  </si>
  <si>
    <t>Per 1000 population</t>
  </si>
  <si>
    <t>Number of other Sick patient referral transportation to higher centre</t>
  </si>
  <si>
    <t>Number of trip for other purpose</t>
  </si>
  <si>
    <t>% from total trip</t>
  </si>
  <si>
    <t>XV - Quality Assuarance (Participation in Kayakalp)</t>
  </si>
  <si>
    <t>Total Kayakalp score by external assessors (Latest score)</t>
  </si>
  <si>
    <t>BAM /DDM</t>
  </si>
  <si>
    <t>XVI - Finnancial Management (Block Account Manager  fillup tur)</t>
  </si>
  <si>
    <r>
      <rPr>
        <sz val="8"/>
        <color rgb="FF000000"/>
        <rFont val="Calibri"/>
      </rPr>
      <t xml:space="preserve">Timely Submission of RKSFund  Report  of Hospital (PHC/CHC/SDH/DH) </t>
    </r>
    <r>
      <rPr>
        <sz val="6"/>
        <color rgb="FF000000"/>
        <rFont val="Calibri"/>
      </rPr>
      <t>(before 10th of next month)  Y=1 /N=1</t>
    </r>
  </si>
  <si>
    <r>
      <rPr>
        <sz val="8"/>
        <color rgb="FF000000"/>
        <rFont val="Calibri"/>
      </rPr>
      <t>Timely Submission of compiled United Fund reports of SCs</t>
    </r>
    <r>
      <rPr>
        <sz val="6"/>
        <color rgb="FF000000"/>
        <rFont val="Calibri"/>
      </rPr>
      <t>(before 10th of next month)  Y=1 /N=0</t>
    </r>
  </si>
  <si>
    <t>XVII- Quarterly Review Meeting  (Block Account Manager  fillup tur)</t>
  </si>
  <si>
    <r>
      <rPr>
        <sz val="8"/>
        <rFont val="Arial Narrow"/>
      </rPr>
      <t xml:space="preserve">Quarterly review meeting conducted at PHC/CHC/SDH/MC </t>
    </r>
    <r>
      <rPr>
        <sz val="5"/>
        <rFont val="Arial Narrow"/>
      </rPr>
      <t xml:space="preserve"> (1st Qtr - July, 2nd Qtr- Oct, 3rd Qtr- Jan, 4th and Annual - April)</t>
    </r>
    <r>
      <rPr>
        <sz val="8"/>
        <rFont val="Arial Narrow"/>
      </rPr>
      <t xml:space="preserve"> </t>
    </r>
    <r>
      <rPr>
        <sz val="6"/>
        <rFont val="Arial Narrow"/>
      </rPr>
      <t>(before 10th of next month)  Y=1 /N=0</t>
    </r>
  </si>
  <si>
    <t>4 times in a year/ every quarter</t>
  </si>
  <si>
    <r>
      <rPr>
        <sz val="8"/>
        <color rgb="FF000000"/>
        <rFont val="Calibri"/>
      </rPr>
      <t xml:space="preserve">Timely Submission of Review Meeting report  (PHC/CHC/SDH/DH/MC) </t>
    </r>
    <r>
      <rPr>
        <sz val="6"/>
        <color rgb="FF000000"/>
        <rFont val="Calibri"/>
      </rPr>
      <t>(before 10th of next month)  Y=1 /N=0</t>
    </r>
  </si>
  <si>
    <t>XVIII- Other Reports</t>
  </si>
  <si>
    <r>
      <rPr>
        <sz val="8"/>
        <rFont val="Calibri"/>
      </rPr>
      <t>Percentage of Submission of Monthly NIDDCP compiled report to District</t>
    </r>
    <r>
      <rPr>
        <sz val="6"/>
        <rFont val="Calibri"/>
      </rPr>
      <t>(before 10th of next month)  Y=1 /N=0</t>
    </r>
  </si>
  <si>
    <t>DDM at District</t>
  </si>
  <si>
    <r>
      <rPr>
        <sz val="8"/>
        <rFont val="Calibri"/>
      </rPr>
      <t xml:space="preserve">Percentage of Submission of Monthly NLEP report  to District </t>
    </r>
    <r>
      <rPr>
        <sz val="6"/>
        <rFont val="Calibri"/>
      </rPr>
      <t>(before 10th of next month)  Y=1 /N=0</t>
    </r>
  </si>
  <si>
    <r>
      <rPr>
        <sz val="8"/>
        <rFont val="Calibri"/>
      </rPr>
      <t>Percentage of Submission of Monthly Animal Bite (SC compiled +Hosp)report to District (Rabies control Prog)</t>
    </r>
    <r>
      <rPr>
        <sz val="6"/>
        <rFont val="Calibri"/>
      </rPr>
      <t xml:space="preserve"> (before 10th of next month)  Y=1 /N=0</t>
    </r>
  </si>
  <si>
    <r>
      <rPr>
        <sz val="8"/>
        <rFont val="Calibri"/>
      </rPr>
      <t xml:space="preserve">Percentage of Timely Submission of Hospital HMIS(SC  +Hosp) (To be submitted to District or Portal updation </t>
    </r>
    <r>
      <rPr>
        <sz val="6"/>
        <rFont val="Calibri"/>
      </rPr>
      <t>before 10th of every month) Y=1 /N=0</t>
    </r>
  </si>
  <si>
    <t>XIX- Other Staff Performsance</t>
  </si>
  <si>
    <t>Total Number of X Ray perform by X Ray Technician</t>
  </si>
  <si>
    <t>Total Number of Eye Examination by OA (Refraction etc)</t>
  </si>
  <si>
    <r>
      <rPr>
        <b/>
        <sz val="8"/>
        <color rgb="FF000000"/>
        <rFont val="Calibri"/>
      </rPr>
      <t>Present Target</t>
    </r>
    <r>
      <rPr>
        <sz val="8"/>
        <color rgb="FF000000"/>
        <rFont val="Calibri"/>
      </rPr>
      <t xml:space="preserve"> &gt;&gt; (Annual Target X Number of reporting months)/ 12.   It is variable and may be use for monthly or quarterly review meeting </t>
    </r>
  </si>
  <si>
    <t>1st Quarter Meeting Target -25% of target. 2nd Quarter Meeting Target -50% of target. 3rd Quarter Meeting Target -75% of target.</t>
  </si>
  <si>
    <t>SCORE OF PHC/CHC/SDH</t>
  </si>
  <si>
    <t>Gen</t>
  </si>
  <si>
    <t>Total OPD till Date (Cummulatives)</t>
  </si>
  <si>
    <t>PHC/CHC/SDH</t>
  </si>
  <si>
    <t>Natural Number</t>
  </si>
  <si>
    <t>Total IPD till Date (Cummulatives)</t>
  </si>
  <si>
    <t>RCH</t>
  </si>
  <si>
    <t>Percentage of Live Birth  weighted at birth (Institution + Home)</t>
  </si>
  <si>
    <t>Percentage</t>
  </si>
  <si>
    <t>Percentage of Live Birth breastfed within 1 hour of birth (Institution + Home)</t>
  </si>
  <si>
    <t>EPI</t>
  </si>
  <si>
    <t>Malaria</t>
  </si>
  <si>
    <t>Annual Blood Examination Rate (ABER) - Percentage of Blood examination  atleast 10 % of population (For Hospital Target = 5% of total OPD)</t>
  </si>
  <si>
    <t>NTEP</t>
  </si>
  <si>
    <t>Percentage  of person withTB suspect whose sputum is sent for Examination from total OPD (atleast 2% of OPD)</t>
  </si>
  <si>
    <t>NCD</t>
  </si>
  <si>
    <t>Percentage of person examined for NCDs (37% of population and or OPD for Hosp )</t>
  </si>
  <si>
    <t>Percentage Cancer Screened  (37% of Population and or OPD for Hosp)</t>
  </si>
  <si>
    <t>CP</t>
  </si>
  <si>
    <t>Percentage of Delivery incentives JSY package issued to ASHA against total deliveries</t>
  </si>
  <si>
    <t>Percentage of  Fully Immunised incentive package issued to ASHA against fully immunized</t>
  </si>
  <si>
    <t>Data From Sub Total</t>
  </si>
  <si>
    <t>Percentage of Mother whom JSY is disbursed against total deliveries</t>
  </si>
  <si>
    <t>Percentage of  Mother whom JSSK is utilised against total deliveries</t>
  </si>
  <si>
    <t>NAS</t>
  </si>
  <si>
    <t>Percentage of Number of Pregnant women a Free transportation by NAS</t>
  </si>
  <si>
    <t>Percentage of Number of Pregnant  Sick infant Free transportation by NAS</t>
  </si>
  <si>
    <t>QA</t>
  </si>
  <si>
    <t>Integers</t>
  </si>
  <si>
    <t>BMEP</t>
  </si>
  <si>
    <t>DVDMS</t>
  </si>
  <si>
    <r>
      <rPr>
        <sz val="8"/>
        <rFont val="Calibri"/>
      </rPr>
      <t>Percentage of DVDMS Portal updation (</t>
    </r>
    <r>
      <rPr>
        <sz val="6"/>
        <rFont val="Calibri"/>
      </rPr>
      <t>3 times a week i.e 12 times a  month) Y=1 /N=0</t>
    </r>
  </si>
  <si>
    <t>Free Drug</t>
  </si>
  <si>
    <r>
      <rPr>
        <sz val="8"/>
        <rFont val="Calibri"/>
      </rPr>
      <t>Availability of all essential Drug list at PHC/CHC</t>
    </r>
    <r>
      <rPr>
        <sz val="6"/>
        <rFont val="Calibri"/>
      </rPr>
      <t xml:space="preserve"> (Yes=1, No=0)</t>
    </r>
  </si>
  <si>
    <t>Free Diagnostics</t>
  </si>
  <si>
    <r>
      <rPr>
        <sz val="8"/>
        <rFont val="Calibri"/>
      </rPr>
      <t>Availability of all essential Diagnostic  list at PHC/CHC</t>
    </r>
    <r>
      <rPr>
        <sz val="6"/>
        <rFont val="Calibri"/>
      </rPr>
      <t xml:space="preserve"> (Yes=1, No=0)</t>
    </r>
  </si>
  <si>
    <t>NIDDCP</t>
  </si>
  <si>
    <r>
      <rPr>
        <sz val="8"/>
        <rFont val="Calibri"/>
      </rPr>
      <t>Percentage of Submission of Monthly NIDDCP report to District</t>
    </r>
    <r>
      <rPr>
        <sz val="6"/>
        <rFont val="Calibri"/>
      </rPr>
      <t>(before 10th of next month)  Y=1 /N=0</t>
    </r>
  </si>
  <si>
    <t>NLEP</t>
  </si>
  <si>
    <t>NRCP</t>
  </si>
  <si>
    <r>
      <rPr>
        <sz val="8"/>
        <rFont val="Calibri"/>
      </rPr>
      <t>Percentage of Submission of Monthly Animal Bite report to District (Rabies control Prog)</t>
    </r>
    <r>
      <rPr>
        <sz val="6"/>
        <rFont val="Calibri"/>
      </rPr>
      <t xml:space="preserve"> (before 10th of next month)  Y=1 /N=0</t>
    </r>
  </si>
  <si>
    <t>HMIS</t>
  </si>
  <si>
    <r>
      <rPr>
        <sz val="8"/>
        <rFont val="Calibri"/>
      </rPr>
      <t xml:space="preserve">Percentage of Timely Submission of HMIS (To be submitted to District or Portal updation </t>
    </r>
    <r>
      <rPr>
        <sz val="6"/>
        <rFont val="Calibri"/>
      </rPr>
      <t>before 10th of every month) Y=1 /N=0</t>
    </r>
  </si>
  <si>
    <t>Finance</t>
  </si>
  <si>
    <r>
      <rPr>
        <sz val="8"/>
        <color rgb="FF000000"/>
        <rFont val="Calibri"/>
      </rPr>
      <t xml:space="preserve">Percentage of Timely Submission of RKSFund  Report  of Hospital (PHC/CHC/SDH/DH) </t>
    </r>
    <r>
      <rPr>
        <sz val="6"/>
        <color rgb="FF000000"/>
        <rFont val="Calibri"/>
      </rPr>
      <t>(before 10th of next month)  Y=1 /N=1</t>
    </r>
  </si>
  <si>
    <t>M &amp;E</t>
  </si>
  <si>
    <r>
      <rPr>
        <sz val="8"/>
        <rFont val="Calibri"/>
      </rPr>
      <t xml:space="preserve">Percentage of Quarterly review meeting conducted at PHC/CHC/SDH </t>
    </r>
    <r>
      <rPr>
        <sz val="5"/>
        <rFont val="Calibri"/>
      </rPr>
      <t xml:space="preserve"> (1st Qtr - July, 2nd Qtr- Oct, 3rd Qtr- Jan, 4th and Annual - April)</t>
    </r>
    <r>
      <rPr>
        <sz val="8"/>
        <rFont val="Calibri"/>
      </rPr>
      <t xml:space="preserve"> </t>
    </r>
    <r>
      <rPr>
        <sz val="6"/>
        <rFont val="Calibri"/>
      </rPr>
      <t>(before 10th of next month)  Y=1 /N=0</t>
    </r>
  </si>
  <si>
    <r>
      <rPr>
        <sz val="8"/>
        <color rgb="FF000000"/>
        <rFont val="Calibri"/>
      </rPr>
      <t xml:space="preserve">Percentage of Timely Submission of Review Meeting report  (PHC/CHC/SDH/DH) </t>
    </r>
    <r>
      <rPr>
        <sz val="6"/>
        <color rgb="FF000000"/>
        <rFont val="Calibri"/>
      </rPr>
      <t>(before 10th of next month)  Y=1 /N=0</t>
    </r>
  </si>
  <si>
    <t xml:space="preserve">                                                                                    SUB-CENTRES/ CLINICS  REVIEW MEETING   AT BLOCK LEVEL</t>
  </si>
  <si>
    <t>Name of Sub Centre / Clinics</t>
  </si>
  <si>
    <t>Chakhei SC</t>
  </si>
  <si>
    <t>Name of Block (MC/UPHC/PHC/CHC/SDH)</t>
  </si>
  <si>
    <t xml:space="preserve">Neumerator </t>
  </si>
  <si>
    <t>Denominator</t>
  </si>
  <si>
    <t>Name of HWO</t>
  </si>
  <si>
    <t>Name of HW</t>
  </si>
  <si>
    <t xml:space="preserve">Name of ASHA </t>
  </si>
  <si>
    <t>I - General Indicator  Statistics (Sub Centre / Clinic a thawk ten fillup tur)</t>
  </si>
  <si>
    <t xml:space="preserve">    Expected Targets  (Expected te hi a dik chiah tihna ni lovin a vel chhut na a ni) </t>
  </si>
  <si>
    <t>Total Number of Localities/Village covered by Sub Centre</t>
  </si>
  <si>
    <t>SC/Clinic</t>
  </si>
  <si>
    <t>Total No. of expected Pregnancy (1.71% of Population)</t>
  </si>
  <si>
    <r>
      <rPr>
        <b/>
        <sz val="8"/>
        <rFont val="Arial Narrow"/>
      </rPr>
      <t>Total Population under Sub centre (Clinic/Localities/Village)</t>
    </r>
    <r>
      <rPr>
        <b/>
        <sz val="6"/>
        <rFont val="Arial Narrow"/>
      </rPr>
      <t xml:space="preserve"> (As on last 1st April)</t>
    </r>
  </si>
  <si>
    <t>Total No. of expected  live Birth (Expec Pregnancy -10 % of Expected ANC)</t>
  </si>
  <si>
    <r>
      <rPr>
        <sz val="8"/>
        <rFont val="Arial Narrow"/>
      </rPr>
      <t xml:space="preserve">Total Household under Sub centre (Clinic/Localities/Village) </t>
    </r>
    <r>
      <rPr>
        <sz val="6"/>
        <rFont val="Arial Narrow"/>
      </rPr>
      <t>(As on  last 1st April)</t>
    </r>
  </si>
  <si>
    <t>Total No. of Children below 1 year (90 % of Previous year ANC)</t>
  </si>
  <si>
    <t>Total Eligible couple (As on last 1st April)</t>
  </si>
  <si>
    <t>Total No. of expected children below 5 year  (8.783% of Population)</t>
  </si>
  <si>
    <t>ANC Registration (Previous / Last Financial Year registration only) *</t>
  </si>
  <si>
    <t>Total No. of expected children  of age 5 year running (1.613 % of population)</t>
  </si>
  <si>
    <t>Total Number of Delivery (Previous / Last Financial Year)</t>
  </si>
  <si>
    <t>Total No. of expected children  of age 10 year (1.605% of population)</t>
  </si>
  <si>
    <t>Total Number of Live birth (Previous / Last Financial Year)</t>
  </si>
  <si>
    <t>Total No. of expected Adolescent  of age 16 year (1.601 % of population)</t>
  </si>
  <si>
    <t>Total children below 1 year by Head count  (As on last 1st April)</t>
  </si>
  <si>
    <t>Total No. of expected Adolescent  of 11-19 year (14.44 % of population )</t>
  </si>
  <si>
    <t>Total Number of Fully Immunised before 1 year (Previous/Last Financial Year)</t>
  </si>
  <si>
    <r>
      <rPr>
        <b/>
        <sz val="7"/>
        <color rgb="FF000000"/>
        <rFont val="Calibri"/>
      </rPr>
      <t xml:space="preserve">Total No. of expected person of age 30 and above </t>
    </r>
    <r>
      <rPr>
        <b/>
        <sz val="4"/>
        <color rgb="FF000000"/>
        <rFont val="Calibri"/>
      </rPr>
      <t>(37% of Population : 51% -M,49%-F)(Skd 38.96, KB 41.35)</t>
    </r>
  </si>
  <si>
    <t>Total Number of ASHA under SC/ Clinic</t>
  </si>
  <si>
    <t>Total No. of expected person to be Screened for BP (37 % of Population)</t>
  </si>
  <si>
    <t xml:space="preserve">Total women under IUCD insertion (As on last 1st April) </t>
  </si>
  <si>
    <t>Total No. of expected person to be Screened for Diabetes (37 % of Population)</t>
  </si>
  <si>
    <t xml:space="preserve">Total women who had Tubectomy done (As on  last 1st April) </t>
  </si>
  <si>
    <t>Total No. of expected person to be Screened for Oral Cancer (37 % of Population)</t>
  </si>
  <si>
    <t xml:space="preserve">No. of Household registered for  PMJAY  </t>
  </si>
  <si>
    <t>Total No. of expected person to be Screened for Breast Cancer (49% of above 30 yrs.)</t>
  </si>
  <si>
    <t>No. of household registered for Mizoram Health Care Scheme</t>
  </si>
  <si>
    <r>
      <rPr>
        <b/>
        <sz val="7"/>
        <color rgb="FF000000"/>
        <rFont val="Calibri"/>
      </rPr>
      <t xml:space="preserve">Total No. of expected person to be Screened for Cervical Cancer </t>
    </r>
    <r>
      <rPr>
        <b/>
        <sz val="4"/>
        <color rgb="FF000000"/>
        <rFont val="Calibri"/>
      </rPr>
      <t>(49% of above 30 yrs.or 18.13% of total pln)</t>
    </r>
  </si>
  <si>
    <t>Total Number of VHSNC under HWC/SC/Zclininic</t>
  </si>
  <si>
    <t>Total No. of expected Target couples (EC-Tubectomy, 12% of Total Population, 15 in India)</t>
  </si>
  <si>
    <t xml:space="preserve">Note </t>
  </si>
  <si>
    <t>1.Achievement Percentage chhut nan (denominator) ah   Ongoing report  or Head count or Expected Target kan bial tana dik zawk tura kan ngaih zawk hman mai nise Expected Target hi head count leh Pervious / Last Financial Year nen a in ang lo thei chutih lai chuan  tlemna or tamna a nasa viau anih chuan population kan ti dik lo a ni thei</t>
  </si>
  <si>
    <r>
      <rPr>
        <b/>
        <sz val="8"/>
        <color rgb="FF000000"/>
        <rFont val="Calibri"/>
      </rPr>
      <t xml:space="preserve">II - Reproductive &amp; Child Health (RCH) </t>
    </r>
    <r>
      <rPr>
        <sz val="5"/>
        <color rgb="FF000000"/>
        <rFont val="Calibri"/>
      </rPr>
      <t>( SC / Clinic biala cheng chung a thleng-HMIS  report nen  inmil lo thei)</t>
    </r>
  </si>
  <si>
    <t>ANC Registration (Ongoing) *</t>
  </si>
  <si>
    <t xml:space="preserve"> Exp Pregnancy </t>
  </si>
  <si>
    <t>Expected Pregnancy</t>
  </si>
  <si>
    <t>No. of pregnant women registered within first trimester of Pregnancy (within 12 wks)*</t>
  </si>
  <si>
    <t>Ongoing ANC</t>
  </si>
  <si>
    <t>Total ANC Registered</t>
  </si>
  <si>
    <t>No. of pregnant women received 4 or more  ANC check-ups during their pregnancy *</t>
  </si>
  <si>
    <t>No. of Pregnant women rgiven 180 tab of IFA</t>
  </si>
  <si>
    <t>No. of Pregnant women rgiven 360 tab of Calcium</t>
  </si>
  <si>
    <t>No. of PW given 1 Tab of Albendazole after 1st Trimester</t>
  </si>
  <si>
    <t xml:space="preserve">No. of pregnant women tested for Haemoglobin 4 or more times </t>
  </si>
  <si>
    <t xml:space="preserve">No. of Pregnant women with Anaemia (Hb= or &lt; 7) </t>
  </si>
  <si>
    <t>Ongoing ANC- 10% wastage</t>
  </si>
  <si>
    <t>Total Delivery</t>
  </si>
  <si>
    <t>9 (c). Total No. of Deliveries</t>
  </si>
  <si>
    <t>Of Home deliveries Conducted by SBA (Skilled Birth Attendance)</t>
  </si>
  <si>
    <t>Total number of Home delivery</t>
  </si>
  <si>
    <t>Total live birth</t>
  </si>
  <si>
    <t>11 (c)Total No. of Live Birth (Institution + Home)</t>
  </si>
  <si>
    <t>No of Still birth (Institution + Home)</t>
  </si>
  <si>
    <t>No. of Live Birth  weighted at birth (Institution + Home)</t>
  </si>
  <si>
    <t>Number of low birth weight (Less than 2500 gm) (Institution + Home)</t>
  </si>
  <si>
    <t>No. of Live Birth breastfed within 1 hour of birth (Institution + Home)</t>
  </si>
  <si>
    <r>
      <rPr>
        <sz val="8"/>
        <rFont val="Arial Narrow"/>
      </rPr>
      <t xml:space="preserve">Total couple using any Modern Contraceptive Method </t>
    </r>
    <r>
      <rPr>
        <sz val="6"/>
        <rFont val="Arial Narrow"/>
      </rPr>
      <t>(Contraceptive hmang thar zat)</t>
    </r>
  </si>
  <si>
    <t>Expected EC</t>
  </si>
  <si>
    <t>Total EC</t>
  </si>
  <si>
    <t>17(a).Oral Pills Distributed</t>
  </si>
  <si>
    <t>17(b). Total no. of Condom distributed</t>
  </si>
  <si>
    <t>17(d). IUCD Insertion (new)</t>
  </si>
  <si>
    <t>17(e). IUCD Removal (new)</t>
  </si>
  <si>
    <t>Tubectomy  (new)</t>
  </si>
  <si>
    <t>19(a). No.of Mother whom JSY is disbursed- Nu Nau nei JSY dawng zat</t>
  </si>
  <si>
    <t>Total deliveries</t>
  </si>
  <si>
    <t>19(b). No.of Mother whom JSSK is utilised - JSSK hmang tangkai zat</t>
  </si>
  <si>
    <t>19(c). No.of Sick infant whom JSSK is utilised - JSSK hmang tangkai zat</t>
  </si>
  <si>
    <r>
      <rPr>
        <b/>
        <sz val="8"/>
        <color rgb="FF000000"/>
        <rFont val="Calibri"/>
      </rPr>
      <t>III - Immunization (EPI)</t>
    </r>
    <r>
      <rPr>
        <b/>
        <sz val="6"/>
        <color rgb="FF000000"/>
        <rFont val="Calibri"/>
      </rPr>
      <t xml:space="preserve"> </t>
    </r>
    <r>
      <rPr>
        <sz val="6"/>
        <color rgb="FF000000"/>
        <rFont val="Calibri"/>
      </rPr>
      <t>( SC / Clinic a thil thleng-HMIS a report nen a inmil kher lo thei)</t>
    </r>
  </si>
  <si>
    <t>No. of Immunization session planned</t>
  </si>
  <si>
    <t xml:space="preserve">No. of Immunization session held </t>
  </si>
  <si>
    <t>Immunization plan</t>
  </si>
  <si>
    <t>No. of pregnant women given Td2 plus  Booster (Td2+Td Booster)</t>
  </si>
  <si>
    <t xml:space="preserve"> </t>
  </si>
  <si>
    <t>ANC (On going)</t>
  </si>
  <si>
    <t>No. of Hep B Birth dose given</t>
  </si>
  <si>
    <t>Total Live Birth</t>
  </si>
  <si>
    <t xml:space="preserve">No. of Fully Immunized children </t>
  </si>
  <si>
    <t>No. of Children received DPT Booster at the age of 5 yrs</t>
  </si>
  <si>
    <t>No. of Children received Td Booster at the age of 10 yrs</t>
  </si>
  <si>
    <t>No. of Children received Td Booster at the age of 16 yrs</t>
  </si>
  <si>
    <r>
      <rPr>
        <b/>
        <sz val="7"/>
        <color rgb="FF000000"/>
        <rFont val="Calibri"/>
      </rPr>
      <t xml:space="preserve">IV - Vector-Borne Diseases Control Programme (NVBDCP) </t>
    </r>
    <r>
      <rPr>
        <sz val="6"/>
        <color rgb="FF000000"/>
        <rFont val="Calibri"/>
      </rPr>
      <t>(SC/Clinic bial performance chauh report tur)</t>
    </r>
  </si>
  <si>
    <r>
      <rPr>
        <sz val="8"/>
        <rFont val="Arial Narrow"/>
      </rPr>
      <t>No. of person  Blood Examination for Malaria (Slide /RDK Total)</t>
    </r>
    <r>
      <rPr>
        <sz val="6"/>
        <rFont val="Arial Narrow"/>
      </rPr>
      <t xml:space="preserve"> (Expected ABER atleast 10 % of Total Population )</t>
    </r>
  </si>
  <si>
    <t>Total Population</t>
  </si>
  <si>
    <t>Total population divided by 1000</t>
  </si>
  <si>
    <t>Slide+RDK  by Health worker (F) (33.33 % of Total)</t>
  </si>
  <si>
    <t>33.3 % of Total Population</t>
  </si>
  <si>
    <t>Slide+RDK  by Health worker (M) (33.33 % of Total)</t>
  </si>
  <si>
    <t>Slide+RDK  by ASHA  (F) (33.33 % of Total)</t>
  </si>
  <si>
    <t>API</t>
  </si>
  <si>
    <t xml:space="preserve">Total population  </t>
  </si>
  <si>
    <r>
      <rPr>
        <sz val="8"/>
        <rFont val="Arial Narrow"/>
      </rPr>
      <t xml:space="preserve">Any NVBDCP IEC activities   Yes=1, No=0  </t>
    </r>
    <r>
      <rPr>
        <sz val="6"/>
        <rFont val="Arial Narrow"/>
      </rPr>
      <t>(SC/Clinic report tur)</t>
    </r>
  </si>
  <si>
    <t>Number of Month in a year</t>
  </si>
  <si>
    <r>
      <rPr>
        <sz val="8"/>
        <rFont val="Arial Narrow"/>
      </rPr>
      <t xml:space="preserve">Logistic consumption and Malarial case report are similar  Yes=1, No=0 </t>
    </r>
    <r>
      <rPr>
        <sz val="6"/>
        <rFont val="Arial Narrow"/>
      </rPr>
      <t>(Main Centre report tur)</t>
    </r>
  </si>
  <si>
    <r>
      <rPr>
        <b/>
        <sz val="8"/>
        <color rgb="FF000000"/>
        <rFont val="Calibri"/>
      </rPr>
      <t xml:space="preserve">V - National TB Elimination  Programme (NTEP) </t>
    </r>
    <r>
      <rPr>
        <b/>
        <sz val="6"/>
        <color rgb="FF000000"/>
        <rFont val="Calibri"/>
      </rPr>
      <t>(SC/ Clinic report tur)</t>
    </r>
  </si>
  <si>
    <t>No. of person withTB suspect whose sputum is sent for Examination ( TB Suspect) to higher centre (2% of adult OPD)</t>
  </si>
  <si>
    <t>2% of Total OPD (Old+New)</t>
  </si>
  <si>
    <t>Total OPD</t>
  </si>
  <si>
    <r>
      <rPr>
        <b/>
        <sz val="6"/>
        <color rgb="FF000000"/>
        <rFont val="Calibri"/>
      </rPr>
      <t xml:space="preserve">VI- Prevention &amp; Control of Cancer, Diabetes, Cardiovascular Diseases &amp; Stroke (NPCDCS) </t>
    </r>
    <r>
      <rPr>
        <sz val="6"/>
        <color rgb="FF000000"/>
        <rFont val="Calibri"/>
      </rPr>
      <t>(SC/Clinic a tih chauh report tur)</t>
    </r>
  </si>
  <si>
    <t>Total Number of person examined for NCDs</t>
  </si>
  <si>
    <t>37% of population</t>
  </si>
  <si>
    <t>37 % of Population</t>
  </si>
  <si>
    <t>No. of BP Checked (Expected 37% of Total Population)</t>
  </si>
  <si>
    <t>No. of Blood Sugar examined  (Expected 37% of Total Population)</t>
  </si>
  <si>
    <t>Total Cancer Screened  (Expected 37% of Total Population)</t>
  </si>
  <si>
    <t>No. of Breast Cancer Screened (49% of 37% of population)</t>
  </si>
  <si>
    <t>18.13 % of Population</t>
  </si>
  <si>
    <t>18.13% of population</t>
  </si>
  <si>
    <t>No. of Cervic Cancer Screened (49% of 37% of population)</t>
  </si>
  <si>
    <t>Total Oral cancer screened (37% of population)</t>
  </si>
  <si>
    <r>
      <rPr>
        <b/>
        <sz val="8"/>
        <color rgb="FF000000"/>
        <rFont val="Calibri"/>
      </rPr>
      <t xml:space="preserve">VII - Mortality Report </t>
    </r>
    <r>
      <rPr>
        <sz val="6"/>
        <color rgb="FF000000"/>
        <rFont val="Calibri"/>
      </rPr>
      <t>(SC / Clinic bial chhunga mite chung a thil thleng-hmun danga thi pawh telh tur)</t>
    </r>
  </si>
  <si>
    <t>Number of Neonatal death  (below 28days old)</t>
  </si>
  <si>
    <t xml:space="preserve">Number of Infant death (from 28 day - 1 year old ) </t>
  </si>
  <si>
    <t>IMR- per 1000 live birth</t>
  </si>
  <si>
    <t xml:space="preserve">Number of Children 1-5 yrs death </t>
  </si>
  <si>
    <t>Number of Maternal  death</t>
  </si>
  <si>
    <t>MMR - per 1 lakh live birth</t>
  </si>
  <si>
    <t>VIII - Community Processes (CP) (ASHA Mobiliser report tur)</t>
  </si>
  <si>
    <r>
      <rPr>
        <sz val="8"/>
        <rFont val="Arial Narrow"/>
      </rPr>
      <t xml:space="preserve">No. of complete Home Based Newborn Care  Visit Performed by  ASHA </t>
    </r>
    <r>
      <rPr>
        <sz val="5"/>
        <rFont val="Arial Narrow"/>
      </rPr>
      <t xml:space="preserve">(Home delivery-7 visit, Institutional-6 visit on 3rd,7th,14th,21st,28th and 42th) </t>
    </r>
  </si>
  <si>
    <t xml:space="preserve">No.  of Home visit to total houses by ASHA  with nutrition,Childhood illness (Diarrhoea, Pneumonia), Malaria counseling etc. </t>
  </si>
  <si>
    <r>
      <rPr>
        <sz val="8"/>
        <rFont val="Arial Narrow"/>
      </rPr>
      <t xml:space="preserve">No. of Village Health Sanitation and Nutrition Committee  (VHSNC) conducted </t>
    </r>
    <r>
      <rPr>
        <sz val="6"/>
        <rFont val="Arial Narrow"/>
      </rPr>
      <t xml:space="preserve">(expected VHSNC to be conducted atleast once Quarterly) for each Quarter 1.25 marks </t>
    </r>
  </si>
  <si>
    <t>All quarter in a year</t>
  </si>
  <si>
    <t>IX- ASHA Incentives  (ASHA Mobiliser report tur)</t>
  </si>
  <si>
    <r>
      <rPr>
        <sz val="8"/>
        <rFont val="Arial Narrow"/>
      </rPr>
      <t xml:space="preserve">No. of Delivery incentives package issued to ASHA  </t>
    </r>
    <r>
      <rPr>
        <sz val="6"/>
        <rFont val="Arial Narrow"/>
      </rPr>
      <t>(ASHA hnena JSYincentive pakage sem zat)</t>
    </r>
  </si>
  <si>
    <t xml:space="preserve"> Inst  Delivery</t>
  </si>
  <si>
    <t>Previous year Fully Immunised</t>
  </si>
  <si>
    <r>
      <rPr>
        <b/>
        <sz val="8"/>
        <color rgb="FF000000"/>
        <rFont val="Calibri"/>
      </rPr>
      <t xml:space="preserve">X - National Iodine Deficiency Diseases Control Programme </t>
    </r>
    <r>
      <rPr>
        <b/>
        <sz val="6"/>
        <color rgb="FF000000"/>
        <rFont val="Calibri"/>
      </rPr>
      <t>(Main Centre/Block PHC,CHC fillup tur)</t>
    </r>
  </si>
  <si>
    <r>
      <rPr>
        <sz val="8"/>
        <rFont val="Arial Narrow"/>
      </rPr>
      <t xml:space="preserve">Submission of Monthly NIDDCP report </t>
    </r>
    <r>
      <rPr>
        <sz val="6"/>
        <rFont val="Arial Narrow"/>
      </rPr>
      <t>(before 5th of next month)  Y=1 /N=0</t>
    </r>
  </si>
  <si>
    <t>MC</t>
  </si>
  <si>
    <t>XI - Leprosy Eradication Programme (Main Centre/Block PHC,CHC fillup tur)</t>
  </si>
  <si>
    <r>
      <rPr>
        <sz val="8"/>
        <rFont val="Arial Narrow"/>
      </rPr>
      <t xml:space="preserve">Submission of Monthly NLEP report </t>
    </r>
    <r>
      <rPr>
        <sz val="6"/>
        <rFont val="Arial Narrow"/>
      </rPr>
      <t xml:space="preserve"> (before 5th of next month)  Y=1 /N=0</t>
    </r>
  </si>
  <si>
    <t>XII - National Rabies Control  Programme (Main Centre/Block PHC,CHC fillup tur)</t>
  </si>
  <si>
    <r>
      <rPr>
        <sz val="8"/>
        <rFont val="Arial Narrow"/>
      </rPr>
      <t>Submission of Monthly Animal Bite report (Rabies control Prog)</t>
    </r>
    <r>
      <rPr>
        <sz val="6"/>
        <rFont val="Arial Narrow"/>
      </rPr>
      <t xml:space="preserve"> (before 5th of next month)  Y=1 /N=0</t>
    </r>
  </si>
  <si>
    <t xml:space="preserve">XIII - Integrated Disease Survellance Programme (IDSP) </t>
  </si>
  <si>
    <r>
      <rPr>
        <sz val="8"/>
        <rFont val="Arial Narrow"/>
      </rPr>
      <t xml:space="preserve">Submission of  IDSP report </t>
    </r>
    <r>
      <rPr>
        <sz val="6"/>
        <rFont val="Arial Narrow"/>
      </rPr>
      <t xml:space="preserve"> / IHIP reports  Y=1 /N=0</t>
    </r>
  </si>
  <si>
    <t>XIV - HMIS Reporting  and Review Meeting  (Main Centre/Block PHC,CHC fillup tur)</t>
  </si>
  <si>
    <r>
      <rPr>
        <sz val="8"/>
        <rFont val="Arial Narrow"/>
      </rPr>
      <t xml:space="preserve">Timely Submission of HMIS (To be submitted to PHC or Portal updation </t>
    </r>
    <r>
      <rPr>
        <sz val="6"/>
        <rFont val="Arial Narrow"/>
      </rPr>
      <t>before 5 of every month) Y=1 /N=0</t>
    </r>
  </si>
  <si>
    <t>HMIS Report Completeness- Unfilled data  (No=1, Yes=0)</t>
  </si>
  <si>
    <t>XV - Finnancial Management (Main Centre/Block PHC,CHC fillup tur)</t>
  </si>
  <si>
    <r>
      <rPr>
        <sz val="8"/>
        <color rgb="FF000000"/>
        <rFont val="Calibri"/>
      </rPr>
      <t xml:space="preserve">Timely Submission of monthly  United Fund Report  of Sub Centre and Clinics (Some Clinic) </t>
    </r>
    <r>
      <rPr>
        <sz val="6"/>
        <color rgb="FF000000"/>
        <rFont val="Calibri"/>
      </rPr>
      <t xml:space="preserve"> (before 5th of next month)  Y=1 /N=0</t>
    </r>
  </si>
  <si>
    <r>
      <rPr>
        <sz val="8"/>
        <rFont val="Arial Narrow"/>
      </rPr>
      <t xml:space="preserve">Timely Submission of quarterly VHSNC report  </t>
    </r>
    <r>
      <rPr>
        <sz val="6"/>
        <rFont val="Arial Narrow"/>
      </rPr>
      <t>(before 5th of next month)  Y=1 /N=0</t>
    </r>
  </si>
  <si>
    <t xml:space="preserve">XVI- Health And Wellness Centre ( for Clinic / SC/ HWC) </t>
  </si>
  <si>
    <r>
      <rPr>
        <b/>
        <sz val="8"/>
        <rFont val="Arial Narrow"/>
      </rPr>
      <t xml:space="preserve">Total OPD Register (Old+ New ) - </t>
    </r>
    <r>
      <rPr>
        <b/>
        <sz val="6"/>
        <rFont val="Arial Narrow"/>
      </rPr>
      <t>(SC/Clinic pan tu zat) *</t>
    </r>
  </si>
  <si>
    <t>HW / HWO /PHC</t>
  </si>
  <si>
    <r>
      <rPr>
        <sz val="8"/>
        <rFont val="Arial Narrow"/>
      </rPr>
      <t>No of days of Daily reporting (expected 20days in a month</t>
    </r>
    <r>
      <rPr>
        <sz val="4"/>
        <rFont val="Arial Narrow"/>
      </rPr>
      <t xml:space="preserve">) ( Daily OPD (disaggregated by sex) Medicines, Diagnostics, Wellness) </t>
    </r>
  </si>
  <si>
    <t>XVII - National Ambulance Service (HW/HWO)</t>
  </si>
  <si>
    <t>10 % of Total deliveries</t>
  </si>
  <si>
    <t>Target 10 % of Live birth</t>
  </si>
  <si>
    <r>
      <rPr>
        <b/>
        <sz val="7"/>
        <color rgb="FF000000"/>
        <rFont val="Calibri"/>
      </rPr>
      <t>Present Target</t>
    </r>
    <r>
      <rPr>
        <sz val="7"/>
        <color rgb="FF000000"/>
        <rFont val="Calibri"/>
      </rPr>
      <t xml:space="preserve"> &gt;&gt; (Annual Target X Number of reporting months)/ 12.  </t>
    </r>
    <r>
      <rPr>
        <sz val="6"/>
        <color rgb="FF000000"/>
        <rFont val="Calibri"/>
      </rPr>
      <t xml:space="preserve"> It is variable and may be use for monthly or quarterly review meeting. 1st Quarter Meeting Target -25% of target. 2nd Quarter Meeting Target -50% of target. 3rd Quarter Meeting Target -75% of target.</t>
    </r>
  </si>
  <si>
    <r>
      <rPr>
        <b/>
        <sz val="7"/>
        <color rgb="FF000000"/>
        <rFont val="Calibri"/>
      </rPr>
      <t>Instruction</t>
    </r>
    <r>
      <rPr>
        <sz val="7"/>
        <color rgb="FF000000"/>
        <rFont val="Calibri"/>
      </rPr>
      <t xml:space="preserve"> &gt; </t>
    </r>
    <r>
      <rPr>
        <b/>
        <sz val="7"/>
        <color rgb="FF000000"/>
        <rFont val="Calibri"/>
      </rPr>
      <t xml:space="preserve">SC/Clinic performance ni lo, bial chhung mi  hmun danga service la leh a chung a thil thleng  anih chuan telh tur.HMIS report nen a inmil kher lo thei. </t>
    </r>
  </si>
  <si>
    <t xml:space="preserve"> E.g Bial chhung mi in Tubectomy hi Hospital khawi ah pawh tise, report tel tur a ni. Bial chhung nau te khawi hmun ah pawh thi se telh tur. PHC a thil thleng kha PHC leh SC in an report kawp anih chuan Meeting ah hian SC report zawk kha paih nise.</t>
  </si>
  <si>
    <t>SCORES OF THE CENTRE</t>
  </si>
  <si>
    <t>Sl No</t>
  </si>
  <si>
    <t>Name of Indicators</t>
  </si>
  <si>
    <t>Level</t>
  </si>
  <si>
    <t>Mark</t>
  </si>
  <si>
    <t>N</t>
  </si>
  <si>
    <t>D</t>
  </si>
  <si>
    <t>Score</t>
  </si>
  <si>
    <t>a</t>
  </si>
  <si>
    <t>No. of  Village / Localitties covered</t>
  </si>
  <si>
    <t>SC</t>
  </si>
  <si>
    <t>b</t>
  </si>
  <si>
    <t>Population Cover</t>
  </si>
  <si>
    <t>c</t>
  </si>
  <si>
    <t>Expected population cover as per Census 2011</t>
  </si>
  <si>
    <t>d</t>
  </si>
  <si>
    <t>Expected ANC</t>
  </si>
  <si>
    <t>e</t>
  </si>
  <si>
    <t>Number of Home Deliveries</t>
  </si>
  <si>
    <t>Percentage of OPD from total Population covered till Date (Cummulatives)</t>
  </si>
  <si>
    <t>Percentage of pregnant women registered from expected pregnancy</t>
  </si>
  <si>
    <t>Percentage of pregnant women registered within first trimester of Pregnancy (within 12 wks) from total registered ANC</t>
  </si>
  <si>
    <t>Percentage of pregnant women received 4 ANC or more  check-ups during their pregnancy against ANC registered so far</t>
  </si>
  <si>
    <t>Percentage of pregnant women tested for Haemoglobin 4 or more times against ANC registered so far</t>
  </si>
  <si>
    <t>Percentage  of Pregnant women rgiven 180 tab of IFA against ANC registered so far</t>
  </si>
  <si>
    <t>Percentage of Home deliveries Conducted by SBA (Skilled Birth Attendance)</t>
  </si>
  <si>
    <t>Percentage of Institutional deliveries against total deliveries</t>
  </si>
  <si>
    <t>Percentage of pregnant women given Td2 plus  Booster (Td2+Td Booster) against ANC registered so far</t>
  </si>
  <si>
    <t>Percentage No. of live birth Hepatitis birth dose given from Total live birth</t>
  </si>
  <si>
    <t>Percentage  of Fully Immunized children calculated from current total live birth so far</t>
  </si>
  <si>
    <t>Percentage of Children received DPT Booster at the age of 5 yrs against expected children  of age 5 year running (1.613 % of population)</t>
  </si>
  <si>
    <t>Percentage of Children received Td Booster at the age of 10 yrs against target</t>
  </si>
  <si>
    <t>Percentage ofChildren received Td Booster at the age of 16 yrs against target</t>
  </si>
  <si>
    <r>
      <rPr>
        <sz val="8"/>
        <color rgb="FF000000"/>
        <rFont val="Calibri"/>
      </rPr>
      <t>Percentage  of complete Home Based Newborn Care  Visit Performed by  ASHA  from Total live birth</t>
    </r>
    <r>
      <rPr>
        <sz val="6"/>
        <color rgb="FF000000"/>
        <rFont val="Calibri"/>
      </rPr>
      <t xml:space="preserve"> (Home delivery-7 visit, Institutional-6 visit on 3rd,7th,14th,21st,28th and 42th) </t>
    </r>
  </si>
  <si>
    <t xml:space="preserve">Percentage  of Home visit to total houses by ASHA  with nutrition,Childhood illness (Diarrhoea, Pneumonia), Malaria counseling etc. </t>
  </si>
  <si>
    <t>NVBDCP</t>
  </si>
  <si>
    <r>
      <rPr>
        <sz val="8"/>
        <rFont val="Calibri"/>
      </rPr>
      <t xml:space="preserve">No. of Village Health Sanitation and Nutrition Committee  (VHSNC) quarterly report </t>
    </r>
    <r>
      <rPr>
        <sz val="6"/>
        <rFont val="Calibri"/>
      </rPr>
      <t xml:space="preserve">(expected VHSNC to be conducted monthly and report  Quarterly) for each Quarter 1.25 marks </t>
    </r>
  </si>
  <si>
    <r>
      <rPr>
        <sz val="8"/>
        <rFont val="Calibri"/>
      </rPr>
      <t xml:space="preserve">Percentage of Submission of Monthly NIDDCP report </t>
    </r>
    <r>
      <rPr>
        <sz val="6"/>
        <rFont val="Calibri"/>
      </rPr>
      <t>(before 5th of next month)  Y=1 /N=0</t>
    </r>
  </si>
  <si>
    <r>
      <rPr>
        <sz val="8"/>
        <rFont val="Calibri"/>
      </rPr>
      <t xml:space="preserve">Percentage of Submission of Monthly NLEP report </t>
    </r>
    <r>
      <rPr>
        <sz val="6"/>
        <rFont val="Calibri"/>
      </rPr>
      <t xml:space="preserve"> (before 5th of next month)  Y=1 /N=0</t>
    </r>
  </si>
  <si>
    <t>M &amp; E</t>
  </si>
  <si>
    <r>
      <rPr>
        <sz val="8"/>
        <rFont val="Calibri"/>
      </rPr>
      <t>Percentage of Submission of Monthly Animal Bite report (Rabies control Prog)</t>
    </r>
    <r>
      <rPr>
        <sz val="6"/>
        <rFont val="Calibri"/>
      </rPr>
      <t xml:space="preserve"> (before 5th of next month)  Y=1 /N=0</t>
    </r>
  </si>
  <si>
    <r>
      <rPr>
        <sz val="8"/>
        <rFont val="Calibri"/>
      </rPr>
      <t xml:space="preserve">Percentage of Timely Submission of HMIS (To be submitted to PHC or Portal updation </t>
    </r>
    <r>
      <rPr>
        <sz val="6"/>
        <rFont val="Calibri"/>
      </rPr>
      <t>before 5 of every month) Y=1 /N=0</t>
    </r>
  </si>
  <si>
    <r>
      <rPr>
        <sz val="8"/>
        <color rgb="FF000000"/>
        <rFont val="Calibri"/>
      </rPr>
      <t xml:space="preserve">Percentage of Timely Submission of monthly  United Fund Report  of Sub Centre and Clinics (Some Clinic) </t>
    </r>
    <r>
      <rPr>
        <sz val="6"/>
        <color rgb="FF000000"/>
        <rFont val="Calibri"/>
      </rPr>
      <t xml:space="preserve"> (before 5th of next month)  Y=1 /N=0</t>
    </r>
  </si>
  <si>
    <r>
      <rPr>
        <sz val="8"/>
        <rFont val="Calibri"/>
      </rPr>
      <t xml:space="preserve">Percentage of Timely Submission of quarterly VHSNC report  </t>
    </r>
    <r>
      <rPr>
        <sz val="6"/>
        <rFont val="Calibri"/>
      </rPr>
      <t>(before 5th of next month)  Y=1 /N=0</t>
    </r>
  </si>
  <si>
    <t>IMR calculated against total prevoius year live birth (or Total infant death for Hosp)</t>
  </si>
  <si>
    <t>Annual Parasite Index -Total No. of Malaria cases (PF +PV) per 1000 population</t>
  </si>
  <si>
    <t>Siata SC</t>
  </si>
  <si>
    <t xml:space="preserve">                             FOR REVIEW MEETING (Tick any one) -  FIRST QUARTER  / SECOMD QUARTER/ THIRD QUARTER / FOURTH QUARTER /  ANNUAL </t>
  </si>
  <si>
    <t xml:space="preserve">Name of PHC/CHC/ SDH Main Centre:  </t>
  </si>
  <si>
    <t>Sub Centres Total Achievement</t>
  </si>
  <si>
    <t xml:space="preserve">    Expected Targets  (Expected te hi a dik chiah tihna ni lovin a vel chhut na a ni)</t>
  </si>
  <si>
    <t>ANC Registration (Previous / Last Financial Year registration only)</t>
  </si>
  <si>
    <t>Total Number of Live birth (Previous / Last  Financial Year)</t>
  </si>
  <si>
    <t>Total Number of Fully Immunised before 1 year (Previous / Last Financial Year)</t>
  </si>
  <si>
    <r>
      <rPr>
        <b/>
        <sz val="7"/>
        <color rgb="FF000000"/>
        <rFont val="Calibri"/>
      </rPr>
      <t xml:space="preserve">Total No. of expected person of age 30 and above </t>
    </r>
    <r>
      <rPr>
        <b/>
        <sz val="5"/>
        <color rgb="FF000000"/>
        <rFont val="Calibri"/>
      </rPr>
      <t>(37% of Population : 51% -M,49%-F)(Skd 27.96)</t>
    </r>
  </si>
  <si>
    <t>Total No. of expected person to be Screen for BP (37 % of Population)</t>
  </si>
  <si>
    <t>Total No. of expected person to be Screen for Diabetes (37 % of Population)</t>
  </si>
  <si>
    <t>Total No. of expected person to be Screen for Oral Cancer (37 % of Population)</t>
  </si>
  <si>
    <t>Total No. of expected person to be Screen for Breast Cancer (49% of above 30 yrs.)</t>
  </si>
  <si>
    <t>Total No. of expected person to be Screen for Cervical Cancer (49% of above 30 yrs.)</t>
  </si>
  <si>
    <t>Total No. of expected Target couples (EC-Tubectomy, 12% of Total Population)</t>
  </si>
  <si>
    <r>
      <rPr>
        <b/>
        <sz val="8"/>
        <color rgb="FF000000"/>
        <rFont val="Calibri"/>
      </rPr>
      <t xml:space="preserve">II - Reproductive &amp; Child Health (RCH) </t>
    </r>
    <r>
      <rPr>
        <sz val="5"/>
        <color rgb="FF000000"/>
        <rFont val="Calibri"/>
      </rPr>
      <t>( SC / Clinic a thil thleng-HMIS a report nen a inmil kher lo thei)</t>
    </r>
  </si>
  <si>
    <t>ANC Registration (Ongoing)</t>
  </si>
  <si>
    <t xml:space="preserve"> Exp Pregnancy</t>
  </si>
  <si>
    <t>No. of pregnant women registered within first trimester of Pregnancy (within 12 wks)</t>
  </si>
  <si>
    <t xml:space="preserve">No. of pregnant women received 4 ANC or more  check-ups during their pregnancy </t>
  </si>
  <si>
    <t>9 (a). No. of Institutional deliveries</t>
  </si>
  <si>
    <t>9 (b). No. of Home deliveries</t>
  </si>
  <si>
    <t>9 c. Total No. of Deliveries</t>
  </si>
  <si>
    <t>17(b). Total no. of Condom Distributed</t>
  </si>
  <si>
    <t>19(a). No.of Mother whom JSY is utilised - JSYhmang tangkai zat</t>
  </si>
  <si>
    <t>19(b). No.of Mother whom JSSK is disbursed- Nau nei JSSK dawng zat</t>
  </si>
  <si>
    <t>.</t>
  </si>
  <si>
    <r>
      <rPr>
        <sz val="8"/>
        <rFont val="Arial Narrow"/>
      </rPr>
      <t>No. of person  Blood Examination for Malaria (Slide /RDK Total)</t>
    </r>
    <r>
      <rPr>
        <sz val="6"/>
        <rFont val="Arial Narrow"/>
      </rPr>
      <t xml:space="preserve"> (Expected ABER atleast 20% of Total Population )</t>
    </r>
  </si>
  <si>
    <t>No. of person with TB suspect whose sputum is sent for Examination ( TB Suspect) to higher centre</t>
  </si>
  <si>
    <t>Total Cancer Screened (Expected 37% of Total Population)</t>
  </si>
  <si>
    <t>Total Oral cancer Screened (37% of population)</t>
  </si>
  <si>
    <r>
      <rPr>
        <b/>
        <sz val="8"/>
        <color rgb="FF000000"/>
        <rFont val="Calibri"/>
      </rPr>
      <t xml:space="preserve">VII - Mortality Report </t>
    </r>
    <r>
      <rPr>
        <sz val="6"/>
        <color rgb="FF000000"/>
        <rFont val="Calibri"/>
      </rPr>
      <t>(SC / Clinic a thil thleng-HMIS a report nen a inmil kher lo thei)</t>
    </r>
  </si>
  <si>
    <t xml:space="preserve">Number of Neonatal death </t>
  </si>
  <si>
    <t>IMR</t>
  </si>
  <si>
    <r>
      <rPr>
        <sz val="8"/>
        <rFont val="Arial Narrow"/>
      </rPr>
      <t xml:space="preserve">No. of Village Health Sanitation and Nutrition Committee  (VHSNC) conducted </t>
    </r>
    <r>
      <rPr>
        <sz val="6"/>
        <rFont val="Arial Narrow"/>
      </rPr>
      <t>(expected VHSNC to be conducted atleast once Quarterly)</t>
    </r>
  </si>
  <si>
    <r>
      <rPr>
        <sz val="8"/>
        <rFont val="Arial Narrow"/>
      </rPr>
      <t xml:space="preserve">No. of Delivery incentives package issued to ASHA  </t>
    </r>
    <r>
      <rPr>
        <sz val="6"/>
        <rFont val="Arial Narrow"/>
      </rPr>
      <t>(ASHA hnena JSSK incentive pakage sem zat)</t>
    </r>
  </si>
  <si>
    <r>
      <rPr>
        <b/>
        <sz val="8"/>
        <color rgb="FF000000"/>
        <rFont val="Calibri"/>
      </rPr>
      <t xml:space="preserve">X - National Iodine Deficiency Diseases Comtrol Programme </t>
    </r>
    <r>
      <rPr>
        <b/>
        <sz val="6"/>
        <color rgb="FF000000"/>
        <rFont val="Calibri"/>
      </rPr>
      <t>(Main Centre/Block PHC,CHC fillup tur)</t>
    </r>
  </si>
  <si>
    <r>
      <rPr>
        <sz val="8"/>
        <rFont val="Arial Narrow"/>
      </rPr>
      <t xml:space="preserve">Submission of Monthly Animal Bite report </t>
    </r>
    <r>
      <rPr>
        <sz val="6"/>
        <rFont val="Arial Narrow"/>
      </rPr>
      <t xml:space="preserve"> (before 5th of next month)  Y=1 /N=0</t>
    </r>
  </si>
  <si>
    <t>XIII - Integrated Disease Survellance Programme (IDSP) (Main Centre/Block PHC,CHC fillup tur)</t>
  </si>
  <si>
    <t xml:space="preserve">XVI- Health And Wellness Centre ( for HWC) </t>
  </si>
  <si>
    <r>
      <rPr>
        <sz val="8"/>
        <rFont val="Arial Narrow"/>
      </rPr>
      <t>Total OPD Register (Old+ New ) -</t>
    </r>
    <r>
      <rPr>
        <sz val="6"/>
        <rFont val="Arial Narrow"/>
      </rPr>
      <t>Target at least 40% of population (SC/Clinic pan tu zat)</t>
    </r>
  </si>
  <si>
    <t>Wellness- Activity Calendar (Total 27 number in a year) organised during the month</t>
  </si>
  <si>
    <t>PHC+SC</t>
  </si>
  <si>
    <r>
      <rPr>
        <sz val="8"/>
        <rFont val="Arial Narrow"/>
      </rPr>
      <t xml:space="preserve">Submission of Monthly Animal Bite report (Rabies control Prog) </t>
    </r>
    <r>
      <rPr>
        <sz val="6"/>
        <rFont val="Arial Narrow"/>
      </rPr>
      <t xml:space="preserve"> (before 5th of next month)  Y=1 /N=0</t>
    </r>
  </si>
  <si>
    <r>
      <rPr>
        <sz val="8"/>
        <rFont val="Arial Narrow"/>
      </rPr>
      <t xml:space="preserve">Submission of Weekly IDSP report </t>
    </r>
    <r>
      <rPr>
        <sz val="6"/>
        <rFont val="Arial Narrow"/>
      </rPr>
      <t xml:space="preserve">  Y=1 /N=0</t>
    </r>
  </si>
  <si>
    <t>Daily  DVDMS Portal updation (3 times a week i.e 12 times a  month) Y=1 /N=0</t>
  </si>
  <si>
    <r>
      <rPr>
        <sz val="8"/>
        <rFont val="Arial Narrow"/>
      </rPr>
      <t xml:space="preserve">First Expiry First out (FEFO) system operational for  Diagnostic equiptment </t>
    </r>
    <r>
      <rPr>
        <sz val="6"/>
        <rFont val="Arial Narrow"/>
      </rPr>
      <t>(Yes=1, No=0)</t>
    </r>
  </si>
  <si>
    <t xml:space="preserve">     PROGRAMME UNDER NATIONAL HEALTH MISSION</t>
  </si>
  <si>
    <t xml:space="preserve">                                                            MARK OBTAIN  OF  SUB CENTRE/ CLINIC /HWC</t>
  </si>
  <si>
    <t>Name of Centres</t>
  </si>
  <si>
    <t>Health Multipurpose Worker and HWO  Score</t>
  </si>
  <si>
    <t>Mark Obtained</t>
  </si>
  <si>
    <t>Percentage obtained</t>
  </si>
  <si>
    <t xml:space="preserve">Position </t>
  </si>
  <si>
    <t>ASHA  Score</t>
  </si>
  <si>
    <t xml:space="preserve">        ACHIEVEMENT SUMMARY OF CENTRES UNDER _______________</t>
  </si>
  <si>
    <t>Name of Indicator</t>
  </si>
  <si>
    <t>Format</t>
  </si>
  <si>
    <t xml:space="preserve">Mark </t>
  </si>
  <si>
    <t>MC Total</t>
  </si>
  <si>
    <t>Sub Centre Score</t>
  </si>
  <si>
    <t>Programme</t>
  </si>
  <si>
    <t>Indicators</t>
  </si>
  <si>
    <t>Scroll &gt;&gt;&gt;</t>
  </si>
  <si>
    <t>MPW</t>
  </si>
  <si>
    <t xml:space="preserve">Percentage  of complete Home Based Newborn Care  Visit Performed by  ASHA  from Total live birth (Home delivery-7 visit, Institutional-6 visit on 3rd,7th,14th,21st,28th and 42th) </t>
  </si>
  <si>
    <t>ASHA</t>
  </si>
  <si>
    <t xml:space="preserve">No. of Village Health Sanitation and Nutrition Committee  (VHSNC) quarterly report (expected VHSNC to be conducted monthly and report  Quarterly) for each Quarter 1.25 marks </t>
  </si>
  <si>
    <r>
      <rPr>
        <sz val="8"/>
        <rFont val="Calibri"/>
      </rPr>
      <t xml:space="preserve">No. of Village Health Sanitation and Nutrition Committee  (VHSNC) conducted </t>
    </r>
    <r>
      <rPr>
        <sz val="6"/>
        <rFont val="Calibri"/>
      </rPr>
      <t xml:space="preserve">(expected VHSNC to be conducted monthly and report  Quarterly) for each Quarter 1.25 marks </t>
    </r>
  </si>
  <si>
    <t>Annual Blood Examination Rate (ABER) - Percentage of Blood examination  atleast 10 % of population</t>
  </si>
  <si>
    <t>Percentage of person examined for NCDs (37% of population )</t>
  </si>
  <si>
    <t>Percentage Cancer Screened  (37% of Population)</t>
  </si>
  <si>
    <t xml:space="preserve">Percentage of Submission of Monthly NIDDCP report (before 5th of next month) </t>
  </si>
  <si>
    <t xml:space="preserve">Percentage of Submission of Monthly NLEP report  (before 5th of next month) </t>
  </si>
  <si>
    <t xml:space="preserve">Percentage of Submission of Monthly Animal Bite report (Rabies control Prog) (before 5th of next month) </t>
  </si>
  <si>
    <t>Percentage of Timely Submission of HMIS (To be submitted to PHC or Portal updation before 5 of every month)</t>
  </si>
  <si>
    <t xml:space="preserve">Percentage of Timely Submission of monthly  United Fund Report  of Sub Centre and Clinics (Some Clinic)  (before 5th of next month) </t>
  </si>
  <si>
    <t xml:space="preserve">Percentage of Timely Submission of quarterly VHSNC report  (before 5th of next month) </t>
  </si>
  <si>
    <t>IMR calculated against total Previous year live birth (Manuala score pek tur)</t>
  </si>
  <si>
    <t>Annual Parasite  Index -Total No. of Malaria cases (PF +PV) per 1000 population (Manuala score pek tur)</t>
  </si>
  <si>
    <t xml:space="preserve">                                     ACHIEVEMENT SUMMARY </t>
  </si>
  <si>
    <t>Mark Score by ASHA  (From SC Achievement)</t>
  </si>
  <si>
    <t>Community Health Staff</t>
  </si>
  <si>
    <t xml:space="preserve">out of </t>
  </si>
  <si>
    <t>Mark Score by HWO/ MHW (From SC Achievement)</t>
  </si>
  <si>
    <t>HWO / MPW</t>
  </si>
  <si>
    <t xml:space="preserve">Mark Score by Health Supervisor / i.c Main Centre </t>
  </si>
  <si>
    <t xml:space="preserve">Main Centre </t>
  </si>
  <si>
    <t>MO &amp; HS</t>
  </si>
  <si>
    <t>Mark Score by Staff Nurse</t>
  </si>
  <si>
    <t>Hospital Staff</t>
  </si>
  <si>
    <t>MO &amp; SN</t>
  </si>
  <si>
    <t>Mark Score by Pharmacist i.c</t>
  </si>
  <si>
    <t>MO &amp; Pharmacist</t>
  </si>
  <si>
    <t>Mark Score by Lab Tech</t>
  </si>
  <si>
    <t>MO &amp; Lab Tech</t>
  </si>
  <si>
    <t>Mark Score by NAS Driver</t>
  </si>
  <si>
    <t xml:space="preserve">MO &amp; NAS </t>
  </si>
  <si>
    <t>Mark Score by Block Account Manager</t>
  </si>
  <si>
    <t>MO &amp; BAM</t>
  </si>
  <si>
    <t>Mark Score by Medical Officers Alone</t>
  </si>
  <si>
    <t>MO</t>
  </si>
  <si>
    <t>All Staff of Hospital</t>
  </si>
  <si>
    <t>A</t>
  </si>
  <si>
    <t>Mark Score by Community Health Staff (HWO,MPW,ASHA)</t>
  </si>
  <si>
    <t>B</t>
  </si>
  <si>
    <t>Standalone Main Centre Score</t>
  </si>
  <si>
    <t>C</t>
  </si>
  <si>
    <t xml:space="preserve">Mark Score by PHC/CHC/SDH Hospital  Staff </t>
  </si>
  <si>
    <t>Total Mark Score by Block  PHC/CHC/SDH</t>
  </si>
  <si>
    <t xml:space="preserve">                                                PROGRAMME WISE SCORE</t>
  </si>
  <si>
    <t>Facilities Ulitization (OPD &amp; IPD)</t>
  </si>
  <si>
    <t>HWC / SC &amp; PHC/CHC</t>
  </si>
  <si>
    <t xml:space="preserve">RCH </t>
  </si>
  <si>
    <t xml:space="preserve">Reproductive and Child Health </t>
  </si>
  <si>
    <t xml:space="preserve">Immunization </t>
  </si>
  <si>
    <t>Community Process</t>
  </si>
  <si>
    <t xml:space="preserve">ASHA </t>
  </si>
  <si>
    <t>National Vector Borne Control Programme</t>
  </si>
  <si>
    <t>National TB Eradication Programme</t>
  </si>
  <si>
    <t>NPCDCS</t>
  </si>
  <si>
    <t>National Programme for Control of Diabetes and Cardiovascular Diseases and Stroke</t>
  </si>
  <si>
    <t>National Iodine Deficiency Diseses Control Programme</t>
  </si>
  <si>
    <t>HWC / SC only</t>
  </si>
  <si>
    <t>National Leprosy Eradication Programme</t>
  </si>
  <si>
    <t>National Rabies Control Programme</t>
  </si>
  <si>
    <t>Monitoring and Evaluation</t>
  </si>
  <si>
    <t>National Ambulance Services</t>
  </si>
  <si>
    <t>PHC/CHC/SDH only</t>
  </si>
  <si>
    <t>Quality Assuarance</t>
  </si>
  <si>
    <t>Bio-Medical Equiptment Programme</t>
  </si>
  <si>
    <t>Drug and Vaccvine Management System</t>
  </si>
  <si>
    <t xml:space="preserve">Free Drug Programme </t>
  </si>
  <si>
    <t>Free Dioagnostic Programme</t>
  </si>
  <si>
    <t xml:space="preserve">                                   COMMUNITY HEALTH ACTIVITIES SCORES DETAILS</t>
  </si>
  <si>
    <t xml:space="preserve">Perliminary Score </t>
  </si>
  <si>
    <t xml:space="preserve">Adjust Negatives </t>
  </si>
  <si>
    <t>Name of Programme</t>
  </si>
  <si>
    <t>Whose Achievement</t>
  </si>
  <si>
    <t xml:space="preserve">Percentage </t>
  </si>
  <si>
    <t>MPW  Indicators</t>
  </si>
  <si>
    <t>ASHA  Indicators</t>
  </si>
  <si>
    <t xml:space="preserve">No. of Village Health Sanitation and Nutrition Committee  (VHSNC) conducted (expected VHSNC to be conducted monthly and report  Quarterly) for each Quarter 1.25 marks </t>
  </si>
  <si>
    <t xml:space="preserve">HWO / MPW / ASHA </t>
  </si>
  <si>
    <t>PHC/CHC/SDH Indicator</t>
  </si>
  <si>
    <t>SN</t>
  </si>
  <si>
    <t>Annual Blood Examination Rate (ABER) - Percentage of Blood examination  atleast Target = 5% of total OPD)</t>
  </si>
  <si>
    <t xml:space="preserve">MO </t>
  </si>
  <si>
    <t>Percentage of DVDMS Portal updation (3 times a week i.e 12 times a  month)</t>
  </si>
  <si>
    <t xml:space="preserve">Percentage of Submission of Monthly NIDDCP report to District(before 10th of next month) </t>
  </si>
  <si>
    <t xml:space="preserve">Percentage of Submission of Monthly NLEP report  to District (before 10th of next month) </t>
  </si>
  <si>
    <t xml:space="preserve">Percentage of Submission of Monthly Animal Bite report to District (Rabies control Prog) (before 10th of next month) </t>
  </si>
  <si>
    <t>Percentage of Timely Submission of Hospital HMIS (To be submitted to District or Portal updation before 10th of every month)</t>
  </si>
  <si>
    <t xml:space="preserve">Percentage of Quarterly review meeting conducted at PHC/CHC/SDH  (1st Qtr - July, 2nd Qtr- Oct, 3rd Qtr- Jan, 4th and Annual - April) (before 10th of next month) </t>
  </si>
  <si>
    <t xml:space="preserve">Percentage of Timely Submission of Review Meeting report  (PHC/CHC/SDH/DH) (before 10th of next month) </t>
  </si>
  <si>
    <t xml:space="preserve">                                   PHC / CHC /SDH  SCORES DETAILS</t>
  </si>
  <si>
    <t>David Lalrinawma</t>
  </si>
  <si>
    <t>B.Rahlu</t>
  </si>
  <si>
    <t>Khongia Choza</t>
  </si>
  <si>
    <t>Lalrokimi</t>
  </si>
  <si>
    <t>FC.Ngo-e</t>
  </si>
  <si>
    <t>Beirahnia</t>
  </si>
  <si>
    <t>Dr.P.Beipaduasa</t>
  </si>
  <si>
    <t>8730967306</t>
  </si>
  <si>
    <t>7630976160</t>
  </si>
  <si>
    <t>C.Same &amp;</t>
  </si>
  <si>
    <t>T.Neisi</t>
  </si>
  <si>
    <t>K.Neichi</t>
  </si>
  <si>
    <t>K.Pawsai</t>
  </si>
  <si>
    <t>B.Madi</t>
  </si>
  <si>
    <t>T.Pawthlei</t>
  </si>
  <si>
    <t>9862968623</t>
  </si>
  <si>
    <t>Lalhlupuii</t>
  </si>
  <si>
    <t>M.Manghniang</t>
  </si>
  <si>
    <t>Gospel Zarzoliana</t>
  </si>
  <si>
    <t>K.Ngohra</t>
  </si>
  <si>
    <t>Nophia</t>
  </si>
  <si>
    <t>7085540304</t>
  </si>
  <si>
    <t>Iana SC</t>
  </si>
  <si>
    <t>9612003532</t>
  </si>
  <si>
    <t>7085538841</t>
  </si>
  <si>
    <t>7630074132</t>
  </si>
  <si>
    <t>6909482821</t>
  </si>
  <si>
    <t xml:space="preserve">FOR REVIEW MEETING (Tick any one) -  FIRST QUARTER  / SECOND QUARTER(Y)/ THIRD QUARTER / FOURTH QUARTER /  ANNUAL </t>
  </si>
  <si>
    <t>9862774386</t>
  </si>
  <si>
    <t>7630090077</t>
  </si>
  <si>
    <t>9862344774</t>
  </si>
  <si>
    <t>Slide+RDK  by HWO</t>
  </si>
  <si>
    <t>8974202759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</si>
</sst>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1">
    <font>
      <sz val="11"/>
      <color rgb="FF000000"/>
      <name val="Calibri"/>
    </font>
    <font>
      <sz val="9"/>
      <color rgb="FF000000"/>
      <name val="Calibri"/>
    </font>
    <font>
      <b/>
      <sz val="9"/>
      <color rgb="FF000000"/>
      <name val="Calibri"/>
    </font>
    <font>
      <sz val="8"/>
      <color rgb="FF000000"/>
      <name val="Calibri"/>
    </font>
    <font>
      <b/>
      <sz val="7"/>
      <name val="Arial Narrow"/>
    </font>
    <font>
      <sz val="6"/>
      <color rgb="FF000000"/>
      <name val="Calibri"/>
    </font>
    <font>
      <sz val="4"/>
      <color rgb="FF000000"/>
      <name val="Calibri"/>
    </font>
    <font>
      <sz val="7"/>
      <color rgb="FF000000"/>
      <name val="Calibri"/>
    </font>
    <font>
      <sz val="5"/>
      <color rgb="FF000000"/>
      <name val="Calibri"/>
    </font>
    <font>
      <b/>
      <sz val="10"/>
      <color rgb="FF000000"/>
      <name val="Calibri"/>
    </font>
    <font>
      <b/>
      <sz val="4"/>
      <color rgb="FF000000"/>
      <name val="Calibri"/>
    </font>
    <font>
      <b/>
      <sz val="8"/>
      <color rgb="FF000000"/>
      <name val="Calibri"/>
    </font>
    <font>
      <sz val="11"/>
      <name val="Calibri"/>
    </font>
    <font>
      <sz val="11"/>
      <color rgb="FFFFFFFF"/>
      <name val="Calibri"/>
    </font>
    <font>
      <b/>
      <sz val="7"/>
      <color rgb="FF000000"/>
      <name val="Calibri"/>
    </font>
    <font>
      <sz val="8"/>
      <name val="Arial Narrow"/>
    </font>
    <font>
      <sz val="8"/>
      <name val="Calibri"/>
    </font>
    <font>
      <sz val="4"/>
      <name val="Arial Narrow"/>
    </font>
    <font>
      <sz val="5"/>
      <name val="Calibri"/>
    </font>
    <font>
      <sz val="7"/>
      <color rgb="FFFFFFCC"/>
      <name val="Calibri"/>
    </font>
    <font>
      <sz val="5"/>
      <name val="Arial Narrow"/>
    </font>
    <font>
      <sz val="7"/>
      <name val="Calibri"/>
    </font>
    <font>
      <sz val="5"/>
      <color rgb="FFFFFFCC"/>
      <name val="Calibri"/>
    </font>
    <font>
      <b/>
      <sz val="6"/>
      <color rgb="FF000000"/>
      <name val="Calibri"/>
    </font>
    <font>
      <sz val="7"/>
      <color rgb="FFFFFFFF"/>
      <name val="Calibri"/>
    </font>
    <font>
      <b/>
      <sz val="5"/>
      <color rgb="FF000000"/>
      <name val="Calibri"/>
    </font>
    <font>
      <sz val="6"/>
      <name val="Calibri"/>
    </font>
    <font>
      <sz val="3"/>
      <color rgb="FF000000"/>
      <name val="Calibri"/>
    </font>
    <font>
      <b/>
      <sz val="8"/>
      <name val="Arial Narrow"/>
    </font>
    <font>
      <b/>
      <sz val="8"/>
      <name val="Calibri"/>
    </font>
    <font>
      <b/>
      <sz val="11"/>
      <color rgb="FF000000"/>
      <name val="Calibri"/>
    </font>
    <font>
      <sz val="10"/>
      <color rgb="FF000000"/>
      <name val="Calibri"/>
    </font>
    <font>
      <b/>
      <sz val="12"/>
      <color rgb="FF000000"/>
      <name val="Calibri"/>
    </font>
    <font>
      <b/>
      <sz val="14"/>
      <color rgb="FF000000"/>
      <name val="Calibri"/>
    </font>
    <font>
      <b/>
      <sz val="11"/>
      <name val="Calibri"/>
    </font>
    <font>
      <b/>
      <sz val="16"/>
      <color rgb="FF000000"/>
      <name val="Calibri"/>
    </font>
    <font>
      <sz val="5"/>
      <color rgb="FFFF0000"/>
      <name val="Calibri"/>
    </font>
    <font>
      <sz val="4"/>
      <name val="Calibri"/>
    </font>
    <font>
      <sz val="6"/>
      <name val="Arial Narrow"/>
    </font>
    <font>
      <sz val="3"/>
      <name val="Arial Narrow"/>
    </font>
    <font>
      <b/>
      <sz val="6"/>
      <name val="Arial Narrow"/>
    </font>
  </fonts>
  <fills count="19">
    <fill>
      <patternFill patternType="none"/>
    </fill>
    <fill>
      <patternFill patternType="gray125"/>
    </fill>
    <fill>
      <patternFill patternType="solid">
        <fgColor rgb="FFF2DBDB"/>
        <bgColor rgb="FFF2DBDB"/>
      </patternFill>
    </fill>
    <fill>
      <patternFill patternType="solid">
        <fgColor rgb="FFDBE5F1"/>
        <bgColor rgb="FFDBE5F1"/>
      </patternFill>
    </fill>
    <fill>
      <patternFill patternType="solid">
        <fgColor rgb="FFCCFF99"/>
        <bgColor rgb="FFCCFF99"/>
      </patternFill>
    </fill>
    <fill>
      <patternFill patternType="solid">
        <fgColor rgb="FFFFFF00"/>
        <bgColor rgb="FFFFFF00"/>
      </patternFill>
    </fill>
    <fill>
      <patternFill patternType="solid">
        <fgColor rgb="FFFFFFCC"/>
        <bgColor rgb="FFFFFFCC"/>
      </patternFill>
    </fill>
    <fill>
      <patternFill patternType="solid">
        <fgColor rgb="FFD6E3BC"/>
        <bgColor rgb="FFD6E3BC"/>
      </patternFill>
    </fill>
    <fill>
      <patternFill patternType="solid">
        <fgColor rgb="FFFF0000"/>
        <bgColor rgb="FFFF0000"/>
      </patternFill>
    </fill>
    <fill>
      <patternFill patternType="solid">
        <fgColor rgb="FFE5B8B7"/>
        <bgColor rgb="FFE5B8B7"/>
      </patternFill>
    </fill>
    <fill>
      <patternFill patternType="solid">
        <fgColor rgb="FFE36C09"/>
        <bgColor rgb="FFE36C09"/>
      </patternFill>
    </fill>
    <fill>
      <patternFill patternType="solid">
        <fgColor rgb="FFC6D9F0"/>
        <bgColor rgb="FFC6D9F0"/>
      </patternFill>
    </fill>
    <fill>
      <patternFill patternType="solid">
        <fgColor rgb="FFEEE412"/>
        <bgColor rgb="FFEEE412"/>
      </patternFill>
    </fill>
    <fill>
      <patternFill patternType="solid">
        <fgColor rgb="FFDDD9C3"/>
        <bgColor rgb="FFDDD9C3"/>
      </patternFill>
    </fill>
    <fill>
      <patternFill patternType="solid">
        <fgColor rgb="FFE5DFEC"/>
        <bgColor rgb="FFE5DFEC"/>
      </patternFill>
    </fill>
    <fill>
      <patternFill patternType="solid">
        <fgColor rgb="FFCCC0D9"/>
        <bgColor rgb="FFCCC0D9"/>
      </patternFill>
    </fill>
    <fill>
      <patternFill patternType="solid">
        <fgColor rgb="FFFDE9D9"/>
        <bgColor rgb="FFFDE9D9"/>
      </patternFill>
    </fill>
    <fill>
      <patternFill patternType="solid">
        <fgColor rgb="FFFBD4B4"/>
        <bgColor rgb="FFFBD4B4"/>
      </patternFill>
    </fill>
    <fill>
      <patternFill patternType="solid">
        <fgColor rgb="FF8DB3E2"/>
        <bgColor rgb="FF8DB3E2"/>
      </patternFill>
    </fill>
  </fills>
  <borders count="24">
    <border>
      <left/>
      <right/>
      <top/>
      <bottom/>
      <diagonal/>
    </border>
    <border>
      <left/>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right style="hair">
        <color rgb="FF000000"/>
      </right>
      <top style="hair">
        <color rgb="FF000000"/>
      </top>
      <bottom style="hair">
        <color rgb="FF000000"/>
      </bottom>
      <diagonal/>
    </border>
    <border>
      <left/>
      <right/>
      <top/>
      <bottom style="hair">
        <color rgb="FF000000"/>
      </bottom>
      <diagonal/>
    </border>
    <border>
      <left/>
      <right style="hair">
        <color rgb="FF000000"/>
      </right>
      <top/>
      <bottom style="hair">
        <color rgb="FF000000"/>
      </bottom>
      <diagonal/>
    </border>
    <border>
      <left style="hair">
        <color rgb="FF000000"/>
      </left>
      <right style="hair">
        <color rgb="FF000000"/>
      </right>
      <top/>
      <bottom/>
      <diagonal/>
    </border>
    <border>
      <left/>
      <right/>
      <top style="hair">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hair">
        <color rgb="FF000000"/>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hair">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style="hair">
        <color rgb="FF000000"/>
      </right>
      <top/>
      <bottom style="hair">
        <color rgb="FF000000"/>
      </bottom>
      <diagonal/>
    </border>
    <border>
      <left style="hair">
        <color rgb="FF000000"/>
      </left>
      <right/>
      <top/>
      <bottom style="hair">
        <color rgb="FF000000"/>
      </bottom>
      <diagonal/>
    </border>
  </borders>
  <cellStyleXfs count="1">
    <xf numFmtId="0" fontId="0" fillId="0" borderId="0"/>
  </cellStyleXfs>
  <cellXfs count="345">
    <xf numFmtId="0" fontId="0" fillId="0" borderId="0" xfId="0" applyFont="1" applyAlignment="1"/>
    <xf numFmtId="0" fontId="1" fillId="0" borderId="0" xfId="0" applyFont="1"/>
    <xf numFmtId="0" fontId="5" fillId="0" borderId="0" xfId="0" applyFont="1"/>
    <xf numFmtId="0" fontId="3" fillId="0" borderId="0" xfId="0" applyFont="1" applyAlignment="1">
      <alignment horizontal="center"/>
    </xf>
    <xf numFmtId="0" fontId="3" fillId="0" borderId="0" xfId="0" applyFont="1"/>
    <xf numFmtId="0" fontId="6" fillId="0" borderId="0" xfId="0" applyFont="1" applyAlignment="1">
      <alignment horizontal="center" vertical="center"/>
    </xf>
    <xf numFmtId="0" fontId="7" fillId="0" borderId="0" xfId="0" applyFont="1" applyAlignment="1">
      <alignment horizontal="center"/>
    </xf>
    <xf numFmtId="0" fontId="7" fillId="0" borderId="0" xfId="0" applyFont="1"/>
    <xf numFmtId="1" fontId="7" fillId="0" borderId="0" xfId="0" applyNumberFormat="1" applyFont="1"/>
    <xf numFmtId="0" fontId="8" fillId="0" borderId="0" xfId="0" applyFont="1"/>
    <xf numFmtId="0" fontId="8" fillId="0" borderId="0" xfId="0" applyFont="1" applyAlignment="1">
      <alignment horizontal="center"/>
    </xf>
    <xf numFmtId="0" fontId="9" fillId="3" borderId="2" xfId="0" applyFont="1" applyFill="1" applyBorder="1"/>
    <xf numFmtId="0" fontId="10" fillId="3" borderId="3" xfId="0" applyFont="1" applyFill="1" applyBorder="1"/>
    <xf numFmtId="0" fontId="9" fillId="3" borderId="3" xfId="0" applyFont="1" applyFill="1" applyBorder="1"/>
    <xf numFmtId="0" fontId="9" fillId="3" borderId="4" xfId="0" applyFont="1" applyFill="1" applyBorder="1" applyAlignment="1">
      <alignment horizontal="center"/>
    </xf>
    <xf numFmtId="1" fontId="11" fillId="0" borderId="5" xfId="0" applyNumberFormat="1" applyFont="1" applyBorder="1"/>
    <xf numFmtId="1" fontId="11" fillId="0" borderId="6" xfId="0" applyNumberFormat="1" applyFont="1" applyBorder="1"/>
    <xf numFmtId="0" fontId="0" fillId="4" borderId="4" xfId="0" applyFont="1" applyFill="1" applyBorder="1"/>
    <xf numFmtId="1" fontId="11" fillId="0" borderId="7" xfId="0" applyNumberFormat="1" applyFont="1" applyBorder="1"/>
    <xf numFmtId="0" fontId="11" fillId="0" borderId="0" xfId="0" applyFont="1"/>
    <xf numFmtId="0" fontId="10" fillId="0" borderId="0" xfId="0" applyFont="1" applyAlignment="1">
      <alignment horizontal="center" vertical="center"/>
    </xf>
    <xf numFmtId="0" fontId="11" fillId="0" borderId="0" xfId="0" applyFont="1" applyAlignment="1">
      <alignment horizontal="center"/>
    </xf>
    <xf numFmtId="1" fontId="11" fillId="0" borderId="0" xfId="0" applyNumberFormat="1" applyFont="1"/>
    <xf numFmtId="0" fontId="11" fillId="0" borderId="4" xfId="0" applyFont="1" applyBorder="1" applyAlignment="1">
      <alignment horizontal="right"/>
    </xf>
    <xf numFmtId="0" fontId="11" fillId="4" borderId="2" xfId="0" applyFont="1" applyFill="1" applyBorder="1" applyAlignment="1">
      <alignment vertical="center"/>
    </xf>
    <xf numFmtId="0" fontId="8" fillId="4" borderId="3" xfId="0" applyFont="1" applyFill="1" applyBorder="1" applyAlignment="1">
      <alignment vertical="center"/>
    </xf>
    <xf numFmtId="0" fontId="8" fillId="4" borderId="4" xfId="0" applyFont="1" applyFill="1" applyBorder="1" applyAlignment="1">
      <alignment horizontal="center" vertical="center"/>
    </xf>
    <xf numFmtId="0" fontId="11" fillId="0" borderId="5" xfId="0" applyFont="1" applyBorder="1"/>
    <xf numFmtId="0" fontId="3" fillId="0" borderId="6" xfId="0" applyFont="1" applyBorder="1"/>
    <xf numFmtId="0" fontId="11" fillId="4" borderId="2" xfId="0" applyFont="1" applyFill="1" applyBorder="1"/>
    <xf numFmtId="0" fontId="11" fillId="4" borderId="3" xfId="0" applyFont="1" applyFill="1" applyBorder="1"/>
    <xf numFmtId="0" fontId="11" fillId="4" borderId="8" xfId="0" applyFont="1" applyFill="1" applyBorder="1"/>
    <xf numFmtId="0" fontId="3" fillId="0" borderId="7" xfId="0" applyFont="1" applyBorder="1"/>
    <xf numFmtId="0" fontId="3" fillId="0" borderId="5" xfId="0" applyFont="1" applyBorder="1"/>
    <xf numFmtId="49" fontId="7" fillId="4" borderId="2" xfId="0" applyNumberFormat="1" applyFont="1" applyFill="1" applyBorder="1"/>
    <xf numFmtId="49" fontId="7" fillId="4" borderId="3" xfId="0" applyNumberFormat="1" applyFont="1" applyFill="1" applyBorder="1"/>
    <xf numFmtId="49" fontId="7" fillId="4" borderId="9" xfId="0" applyNumberFormat="1" applyFont="1" applyFill="1" applyBorder="1"/>
    <xf numFmtId="49" fontId="7" fillId="4" borderId="10" xfId="0" applyNumberFormat="1" applyFont="1" applyFill="1" applyBorder="1"/>
    <xf numFmtId="1" fontId="3" fillId="0" borderId="0" xfId="0" applyNumberFormat="1" applyFont="1"/>
    <xf numFmtId="0" fontId="3" fillId="0" borderId="0" xfId="0" applyFont="1" applyAlignment="1">
      <alignment horizontal="right"/>
    </xf>
    <xf numFmtId="0" fontId="11" fillId="0" borderId="0" xfId="0" applyFont="1" applyAlignment="1">
      <alignment vertical="center"/>
    </xf>
    <xf numFmtId="0" fontId="8" fillId="0" borderId="0" xfId="0" applyFont="1" applyAlignment="1">
      <alignment vertical="center"/>
    </xf>
    <xf numFmtId="0" fontId="13" fillId="0" borderId="0" xfId="0" applyFont="1"/>
    <xf numFmtId="0" fontId="11" fillId="2" borderId="2" xfId="0" applyFont="1" applyFill="1" applyBorder="1" applyAlignment="1">
      <alignment vertical="center"/>
    </xf>
    <xf numFmtId="0" fontId="11" fillId="2" borderId="3" xfId="0" applyFont="1" applyFill="1" applyBorder="1" applyAlignment="1">
      <alignment vertical="center"/>
    </xf>
    <xf numFmtId="0" fontId="10" fillId="2" borderId="4" xfId="0" applyFont="1" applyFill="1" applyBorder="1" applyAlignment="1">
      <alignment horizontal="center" vertical="center" wrapText="1"/>
    </xf>
    <xf numFmtId="0" fontId="7" fillId="2" borderId="4" xfId="0" applyFont="1" applyFill="1" applyBorder="1" applyAlignment="1">
      <alignment horizontal="center" vertical="center"/>
    </xf>
    <xf numFmtId="1" fontId="5" fillId="2" borderId="4" xfId="0"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1" fontId="5" fillId="0" borderId="0" xfId="0" applyNumberFormat="1" applyFont="1"/>
    <xf numFmtId="0" fontId="14" fillId="0" borderId="4" xfId="0" applyFont="1" applyBorder="1" applyAlignment="1">
      <alignment horizontal="center" vertical="center"/>
    </xf>
    <xf numFmtId="0" fontId="15" fillId="0" borderId="4" xfId="0" applyFont="1" applyBorder="1" applyAlignment="1">
      <alignment horizontal="left" vertical="center"/>
    </xf>
    <xf numFmtId="0" fontId="4" fillId="4" borderId="2" xfId="0" applyFont="1" applyFill="1" applyBorder="1" applyAlignment="1">
      <alignment horizontal="center" vertical="center" wrapText="1"/>
    </xf>
    <xf numFmtId="0" fontId="8" fillId="0" borderId="4" xfId="0" applyFont="1" applyBorder="1" applyAlignment="1">
      <alignment horizontal="center" vertical="center"/>
    </xf>
    <xf numFmtId="0" fontId="3" fillId="0" borderId="4" xfId="0" applyFont="1" applyBorder="1" applyAlignment="1">
      <alignment horizontal="center"/>
    </xf>
    <xf numFmtId="0" fontId="3" fillId="4" borderId="4" xfId="0" applyFont="1" applyFill="1" applyBorder="1" applyAlignment="1">
      <alignment horizontal="center"/>
    </xf>
    <xf numFmtId="0" fontId="3" fillId="5" borderId="1" xfId="0" applyFont="1" applyFill="1" applyBorder="1" applyAlignment="1">
      <alignment horizontal="center" vertical="center"/>
    </xf>
    <xf numFmtId="0" fontId="16" fillId="0" borderId="0" xfId="0" applyFont="1"/>
    <xf numFmtId="0" fontId="3" fillId="0" borderId="4" xfId="0" applyFont="1" applyBorder="1" applyAlignment="1">
      <alignment horizontal="center" vertical="center"/>
    </xf>
    <xf numFmtId="0" fontId="15" fillId="6" borderId="4" xfId="0" applyFont="1" applyFill="1" applyBorder="1" applyAlignment="1">
      <alignment horizontal="left" vertical="center" wrapText="1"/>
    </xf>
    <xf numFmtId="0" fontId="17" fillId="6" borderId="2" xfId="0" applyFont="1" applyFill="1" applyBorder="1" applyAlignment="1">
      <alignment horizontal="center" vertical="center" wrapText="1"/>
    </xf>
    <xf numFmtId="0" fontId="5" fillId="4" borderId="4" xfId="0" applyFont="1" applyFill="1" applyBorder="1" applyAlignment="1">
      <alignment horizontal="center"/>
    </xf>
    <xf numFmtId="0" fontId="14" fillId="0" borderId="4" xfId="0" applyFont="1" applyBorder="1" applyAlignment="1">
      <alignment horizontal="center"/>
    </xf>
    <xf numFmtId="1" fontId="7" fillId="0" borderId="4" xfId="0" applyNumberFormat="1" applyFont="1" applyBorder="1" applyAlignment="1">
      <alignment horizontal="center"/>
    </xf>
    <xf numFmtId="10" fontId="7" fillId="0" borderId="4" xfId="0" applyNumberFormat="1" applyFont="1" applyBorder="1" applyAlignment="1">
      <alignment horizontal="center"/>
    </xf>
    <xf numFmtId="1" fontId="7" fillId="4" borderId="4" xfId="0" applyNumberFormat="1" applyFont="1" applyFill="1" applyBorder="1" applyAlignment="1">
      <alignment horizontal="center"/>
    </xf>
    <xf numFmtId="0" fontId="5" fillId="0" borderId="4" xfId="0" applyFont="1" applyBorder="1" applyAlignment="1">
      <alignment horizontal="center" wrapText="1"/>
    </xf>
    <xf numFmtId="10" fontId="8" fillId="0" borderId="4" xfId="0" applyNumberFormat="1" applyFont="1" applyBorder="1" applyAlignment="1">
      <alignment horizontal="center"/>
    </xf>
    <xf numFmtId="10" fontId="18" fillId="0" borderId="4" xfId="0" applyNumberFormat="1" applyFont="1" applyBorder="1" applyAlignment="1">
      <alignment horizontal="center" vertical="center" wrapText="1"/>
    </xf>
    <xf numFmtId="10" fontId="19" fillId="0" borderId="4" xfId="0" applyNumberFormat="1" applyFont="1" applyBorder="1" applyAlignment="1">
      <alignment horizontal="center"/>
    </xf>
    <xf numFmtId="1" fontId="19" fillId="0" borderId="4" xfId="0" applyNumberFormat="1" applyFont="1" applyBorder="1" applyAlignment="1">
      <alignment horizontal="center"/>
    </xf>
    <xf numFmtId="0" fontId="15" fillId="6" borderId="2" xfId="0" applyFont="1" applyFill="1" applyBorder="1" applyAlignment="1">
      <alignment horizontal="left" vertical="center" wrapText="1"/>
    </xf>
    <xf numFmtId="0" fontId="5" fillId="7" borderId="4" xfId="0" applyFont="1" applyFill="1" applyBorder="1" applyAlignment="1">
      <alignment horizontal="center"/>
    </xf>
    <xf numFmtId="0" fontId="5" fillId="0" borderId="4" xfId="0" applyFont="1" applyBorder="1" applyAlignment="1">
      <alignment horizontal="center" vertical="center" wrapText="1"/>
    </xf>
    <xf numFmtId="0" fontId="3" fillId="8" borderId="4" xfId="0" applyFont="1" applyFill="1" applyBorder="1" applyAlignment="1">
      <alignment horizontal="center" vertical="center"/>
    </xf>
    <xf numFmtId="164" fontId="7" fillId="0" borderId="4" xfId="0" applyNumberFormat="1" applyFont="1" applyBorder="1" applyAlignment="1">
      <alignment horizontal="center"/>
    </xf>
    <xf numFmtId="0" fontId="8" fillId="0" borderId="4" xfId="0" applyFont="1" applyBorder="1" applyAlignment="1">
      <alignment horizontal="center" wrapText="1"/>
    </xf>
    <xf numFmtId="10" fontId="18" fillId="0" borderId="0" xfId="0" applyNumberFormat="1" applyFont="1" applyAlignment="1">
      <alignment horizontal="center" vertical="center" wrapText="1"/>
    </xf>
    <xf numFmtId="0" fontId="3" fillId="0" borderId="0" xfId="0" applyFont="1" applyAlignment="1">
      <alignment wrapText="1"/>
    </xf>
    <xf numFmtId="0" fontId="6" fillId="0" borderId="0" xfId="0" applyFont="1" applyAlignment="1">
      <alignment horizontal="center" vertical="center" wrapText="1"/>
    </xf>
    <xf numFmtId="10" fontId="7" fillId="0" borderId="0" xfId="0" applyNumberFormat="1" applyFont="1"/>
    <xf numFmtId="0" fontId="11" fillId="2" borderId="2" xfId="0" applyFont="1" applyFill="1" applyBorder="1" applyAlignment="1">
      <alignment horizontal="left" vertical="center"/>
    </xf>
    <xf numFmtId="0" fontId="11" fillId="2" borderId="3" xfId="0" applyFont="1" applyFill="1" applyBorder="1" applyAlignment="1">
      <alignment vertical="center" wrapText="1"/>
    </xf>
    <xf numFmtId="0" fontId="13" fillId="6" borderId="1" xfId="0" applyFont="1" applyFill="1" applyBorder="1"/>
    <xf numFmtId="0" fontId="3" fillId="6" borderId="2" xfId="0" applyFont="1" applyFill="1" applyBorder="1" applyAlignment="1">
      <alignment horizontal="left" wrapText="1"/>
    </xf>
    <xf numFmtId="0" fontId="3" fillId="8" borderId="4" xfId="0" applyFont="1" applyFill="1" applyBorder="1" applyAlignment="1">
      <alignment horizontal="center"/>
    </xf>
    <xf numFmtId="0" fontId="20" fillId="6" borderId="4" xfId="0" applyFont="1" applyFill="1" applyBorder="1" applyAlignment="1">
      <alignment horizontal="center" vertical="center" wrapText="1"/>
    </xf>
    <xf numFmtId="1" fontId="21" fillId="4" borderId="4" xfId="0" applyNumberFormat="1" applyFont="1" applyFill="1" applyBorder="1" applyAlignment="1">
      <alignment horizontal="center"/>
    </xf>
    <xf numFmtId="2" fontId="15" fillId="6" borderId="2" xfId="0" applyNumberFormat="1" applyFont="1" applyFill="1" applyBorder="1" applyAlignment="1">
      <alignment horizontal="left" vertical="center" wrapText="1"/>
    </xf>
    <xf numFmtId="1" fontId="21" fillId="0" borderId="4" xfId="0" applyNumberFormat="1" applyFont="1" applyBorder="1" applyAlignment="1">
      <alignment horizontal="center"/>
    </xf>
    <xf numFmtId="10" fontId="8" fillId="0" borderId="4" xfId="0" applyNumberFormat="1" applyFont="1" applyBorder="1" applyAlignment="1">
      <alignment horizontal="center" vertical="center" wrapText="1"/>
    </xf>
    <xf numFmtId="10" fontId="22" fillId="0" borderId="4" xfId="0" applyNumberFormat="1" applyFont="1" applyBorder="1" applyAlignment="1">
      <alignment horizontal="center" vertical="center" wrapText="1"/>
    </xf>
    <xf numFmtId="0" fontId="23" fillId="2" borderId="2" xfId="0" applyFont="1" applyFill="1" applyBorder="1" applyAlignment="1">
      <alignment vertical="center"/>
    </xf>
    <xf numFmtId="0" fontId="0" fillId="0" borderId="0" xfId="0" applyFont="1"/>
    <xf numFmtId="1" fontId="14" fillId="0" borderId="4" xfId="0" applyNumberFormat="1" applyFont="1" applyBorder="1" applyAlignment="1">
      <alignment horizontal="center"/>
    </xf>
    <xf numFmtId="10" fontId="24" fillId="0" borderId="4" xfId="0" applyNumberFormat="1" applyFont="1" applyBorder="1" applyAlignment="1">
      <alignment horizontal="center"/>
    </xf>
    <xf numFmtId="1" fontId="24" fillId="0" borderId="4" xfId="0" applyNumberFormat="1" applyFont="1" applyBorder="1" applyAlignment="1">
      <alignment horizontal="center"/>
    </xf>
    <xf numFmtId="1" fontId="8" fillId="0" borderId="4" xfId="0" applyNumberFormat="1" applyFont="1" applyBorder="1" applyAlignment="1">
      <alignment horizontal="center" vertical="center" wrapText="1"/>
    </xf>
    <xf numFmtId="0" fontId="8" fillId="0" borderId="0" xfId="0" applyFont="1" applyAlignment="1">
      <alignment horizontal="center" vertical="center" wrapText="1"/>
    </xf>
    <xf numFmtId="0" fontId="11" fillId="9" borderId="2" xfId="0" applyFont="1" applyFill="1" applyBorder="1" applyAlignment="1">
      <alignment vertical="center"/>
    </xf>
    <xf numFmtId="0" fontId="11" fillId="9" borderId="3" xfId="0" applyFont="1" applyFill="1" applyBorder="1" applyAlignment="1">
      <alignment vertical="center" wrapText="1"/>
    </xf>
    <xf numFmtId="0" fontId="25" fillId="9" borderId="4" xfId="0" applyFont="1" applyFill="1" applyBorder="1" applyAlignment="1">
      <alignment horizontal="center" vertical="center" wrapText="1"/>
    </xf>
    <xf numFmtId="0" fontId="7" fillId="9" borderId="4" xfId="0" applyFont="1" applyFill="1" applyBorder="1" applyAlignment="1">
      <alignment horizontal="center" vertical="center"/>
    </xf>
    <xf numFmtId="1" fontId="5" fillId="9" borderId="4" xfId="0" applyNumberFormat="1" applyFont="1" applyFill="1" applyBorder="1" applyAlignment="1">
      <alignment horizontal="center" vertical="center" wrapText="1"/>
    </xf>
    <xf numFmtId="10" fontId="5" fillId="9" borderId="4" xfId="0" applyNumberFormat="1" applyFont="1" applyFill="1" applyBorder="1" applyAlignment="1">
      <alignment horizontal="center" vertical="center" wrapText="1"/>
    </xf>
    <xf numFmtId="1" fontId="8" fillId="9" borderId="4" xfId="0" applyNumberFormat="1" applyFont="1" applyFill="1" applyBorder="1" applyAlignment="1">
      <alignment horizontal="center" vertical="top" wrapText="1"/>
    </xf>
    <xf numFmtId="0" fontId="8" fillId="0" borderId="0" xfId="0" applyFont="1" applyAlignment="1">
      <alignment vertical="center" wrapText="1"/>
    </xf>
    <xf numFmtId="10" fontId="8" fillId="0" borderId="4" xfId="0" applyNumberFormat="1" applyFont="1" applyBorder="1" applyAlignment="1">
      <alignment horizontal="center" wrapText="1"/>
    </xf>
    <xf numFmtId="10" fontId="18" fillId="0" borderId="4" xfId="0" applyNumberFormat="1" applyFont="1" applyBorder="1" applyAlignment="1">
      <alignment horizontal="center" wrapText="1"/>
    </xf>
    <xf numFmtId="0" fontId="8" fillId="0" borderId="0" xfId="0" applyFont="1" applyAlignment="1">
      <alignment horizontal="center" vertical="center"/>
    </xf>
    <xf numFmtId="0" fontId="3" fillId="0" borderId="0" xfId="0" applyFont="1" applyAlignment="1">
      <alignment horizontal="left" vertical="center" wrapText="1"/>
    </xf>
    <xf numFmtId="0" fontId="6" fillId="0" borderId="0" xfId="0" applyFont="1" applyAlignment="1">
      <alignment horizontal="left" vertical="center" wrapText="1"/>
    </xf>
    <xf numFmtId="1" fontId="3" fillId="0" borderId="0" xfId="0" applyNumberFormat="1" applyFont="1" applyAlignment="1">
      <alignment horizontal="left" vertical="center" wrapText="1"/>
    </xf>
    <xf numFmtId="0" fontId="11" fillId="10" borderId="2" xfId="0" applyFont="1" applyFill="1" applyBorder="1" applyAlignment="1">
      <alignment vertical="center"/>
    </xf>
    <xf numFmtId="10" fontId="21" fillId="0" borderId="4" xfId="0" applyNumberFormat="1" applyFont="1" applyBorder="1" applyAlignment="1">
      <alignment horizontal="center"/>
    </xf>
    <xf numFmtId="10" fontId="5" fillId="0" borderId="4" xfId="0" applyNumberFormat="1" applyFont="1" applyBorder="1" applyAlignment="1">
      <alignment horizontal="center"/>
    </xf>
    <xf numFmtId="10" fontId="26" fillId="0" borderId="4" xfId="0" applyNumberFormat="1" applyFont="1" applyBorder="1" applyAlignment="1">
      <alignment horizontal="center"/>
    </xf>
    <xf numFmtId="0" fontId="11" fillId="2" borderId="8" xfId="0" applyFont="1" applyFill="1" applyBorder="1" applyAlignment="1">
      <alignment vertical="center" wrapText="1"/>
    </xf>
    <xf numFmtId="0" fontId="25" fillId="2" borderId="4" xfId="0" applyFont="1" applyFill="1" applyBorder="1" applyAlignment="1">
      <alignment horizontal="center" vertical="center" wrapText="1"/>
    </xf>
    <xf numFmtId="10" fontId="5" fillId="2" borderId="4" xfId="0" applyNumberFormat="1" applyFont="1" applyFill="1" applyBorder="1" applyAlignment="1">
      <alignment horizontal="center" vertical="center" wrapText="1"/>
    </xf>
    <xf numFmtId="0" fontId="3" fillId="6" borderId="4" xfId="0" applyFont="1" applyFill="1" applyBorder="1" applyAlignment="1">
      <alignment horizontal="left" vertical="center" wrapText="1"/>
    </xf>
    <xf numFmtId="0" fontId="5" fillId="0" borderId="4" xfId="0" applyFont="1" applyBorder="1" applyAlignment="1">
      <alignment horizontal="center"/>
    </xf>
    <xf numFmtId="0" fontId="26" fillId="0" borderId="4" xfId="0" applyFont="1" applyBorder="1" applyAlignment="1">
      <alignment horizontal="center" wrapText="1"/>
    </xf>
    <xf numFmtId="2" fontId="16" fillId="6" borderId="4" xfId="0" applyNumberFormat="1" applyFont="1" applyFill="1" applyBorder="1" applyAlignment="1">
      <alignment horizontal="left" vertical="center" wrapText="1"/>
    </xf>
    <xf numFmtId="0" fontId="16" fillId="6" borderId="4" xfId="0" applyFont="1" applyFill="1" applyBorder="1" applyAlignment="1">
      <alignment horizontal="left" vertical="center" wrapText="1"/>
    </xf>
    <xf numFmtId="0" fontId="9" fillId="4" borderId="1" xfId="0" applyFont="1" applyFill="1" applyBorder="1"/>
    <xf numFmtId="2" fontId="5" fillId="0" borderId="4" xfId="0" applyNumberFormat="1" applyFont="1" applyBorder="1" applyAlignment="1">
      <alignment horizontal="center" wrapText="1"/>
    </xf>
    <xf numFmtId="0" fontId="23" fillId="0" borderId="4" xfId="0" applyFont="1" applyBorder="1" applyAlignment="1">
      <alignment horizontal="center"/>
    </xf>
    <xf numFmtId="0" fontId="3" fillId="0" borderId="4" xfId="0" applyFont="1" applyBorder="1" applyAlignment="1">
      <alignment vertical="center" wrapText="1"/>
    </xf>
    <xf numFmtId="0" fontId="27" fillId="0" borderId="4" xfId="0" applyFont="1" applyBorder="1" applyAlignment="1">
      <alignment wrapText="1"/>
    </xf>
    <xf numFmtId="0" fontId="8" fillId="0" borderId="4" xfId="0" applyFont="1" applyBorder="1" applyAlignment="1">
      <alignment horizontal="center" vertical="center" wrapText="1"/>
    </xf>
    <xf numFmtId="1" fontId="5" fillId="0" borderId="4" xfId="0" applyNumberFormat="1" applyFont="1" applyBorder="1" applyAlignment="1">
      <alignment horizontal="center" vertical="center"/>
    </xf>
    <xf numFmtId="164" fontId="5" fillId="0" borderId="4" xfId="0" applyNumberFormat="1" applyFont="1" applyBorder="1" applyAlignment="1">
      <alignment horizontal="center"/>
    </xf>
    <xf numFmtId="0" fontId="16" fillId="0" borderId="4" xfId="0" applyFont="1" applyBorder="1" applyAlignment="1">
      <alignment horizontal="left" vertical="center" wrapText="1"/>
    </xf>
    <xf numFmtId="1" fontId="26" fillId="0" borderId="4" xfId="0" applyNumberFormat="1" applyFont="1" applyBorder="1" applyAlignment="1">
      <alignment horizontal="center"/>
    </xf>
    <xf numFmtId="0" fontId="3" fillId="0" borderId="5" xfId="0" applyFont="1" applyBorder="1" applyAlignment="1">
      <alignment horizontal="left" wrapText="1"/>
    </xf>
    <xf numFmtId="1" fontId="26" fillId="0" borderId="4" xfId="0" applyNumberFormat="1" applyFont="1" applyBorder="1" applyAlignment="1">
      <alignment horizontal="center" vertical="center"/>
    </xf>
    <xf numFmtId="1" fontId="5" fillId="0" borderId="4" xfId="0" applyNumberFormat="1" applyFont="1" applyBorder="1" applyAlignment="1">
      <alignment horizontal="center" vertical="center" wrapText="1"/>
    </xf>
    <xf numFmtId="0" fontId="23" fillId="0" borderId="4" xfId="0" applyFont="1" applyBorder="1" applyAlignment="1">
      <alignment horizontal="center" vertical="center" wrapText="1"/>
    </xf>
    <xf numFmtId="0" fontId="3" fillId="0" borderId="4" xfId="0" applyFont="1" applyBorder="1" applyAlignment="1">
      <alignment wrapText="1"/>
    </xf>
    <xf numFmtId="1" fontId="5" fillId="0" borderId="4" xfId="0" applyNumberFormat="1" applyFont="1" applyBorder="1" applyAlignment="1">
      <alignment horizontal="center"/>
    </xf>
    <xf numFmtId="1" fontId="5" fillId="0" borderId="4" xfId="0" applyNumberFormat="1" applyFont="1" applyBorder="1"/>
    <xf numFmtId="0" fontId="3" fillId="0" borderId="4" xfId="0" applyFont="1" applyBorder="1" applyAlignment="1">
      <alignment horizontal="left" wrapText="1"/>
    </xf>
    <xf numFmtId="1" fontId="5" fillId="5" borderId="4" xfId="0" applyNumberFormat="1" applyFont="1" applyFill="1" applyBorder="1"/>
    <xf numFmtId="2" fontId="15" fillId="0" borderId="4" xfId="0" applyNumberFormat="1" applyFont="1" applyBorder="1" applyAlignment="1">
      <alignment horizontal="left" vertical="center" wrapText="1"/>
    </xf>
    <xf numFmtId="2" fontId="16" fillId="0" borderId="4" xfId="0" applyNumberFormat="1" applyFont="1" applyBorder="1" applyAlignment="1">
      <alignment horizontal="left" vertical="center" wrapText="1"/>
    </xf>
    <xf numFmtId="0" fontId="3" fillId="0" borderId="4" xfId="0" applyFont="1" applyBorder="1" applyAlignment="1">
      <alignment horizontal="left" vertical="center" wrapText="1"/>
    </xf>
    <xf numFmtId="0" fontId="9" fillId="3" borderId="2" xfId="0" applyFont="1" applyFill="1" applyBorder="1" applyAlignment="1">
      <alignment vertical="center"/>
    </xf>
    <xf numFmtId="0" fontId="9" fillId="3" borderId="8" xfId="0" applyFont="1" applyFill="1" applyBorder="1"/>
    <xf numFmtId="0" fontId="9" fillId="0" borderId="4" xfId="0" applyFont="1" applyBorder="1" applyAlignment="1">
      <alignment horizontal="center"/>
    </xf>
    <xf numFmtId="49" fontId="0" fillId="4" borderId="4" xfId="0" applyNumberFormat="1" applyFont="1" applyFill="1" applyBorder="1"/>
    <xf numFmtId="0" fontId="25" fillId="0" borderId="0" xfId="0" applyFont="1" applyAlignment="1">
      <alignment horizontal="center" vertical="center"/>
    </xf>
    <xf numFmtId="0" fontId="8" fillId="4" borderId="8" xfId="0" applyFont="1" applyFill="1" applyBorder="1" applyAlignment="1">
      <alignment vertical="center"/>
    </xf>
    <xf numFmtId="49" fontId="7" fillId="4" borderId="8" xfId="0" applyNumberFormat="1" applyFont="1" applyFill="1" applyBorder="1"/>
    <xf numFmtId="0" fontId="11" fillId="0" borderId="0" xfId="0" applyFont="1" applyAlignment="1">
      <alignment horizontal="right"/>
    </xf>
    <xf numFmtId="1" fontId="11" fillId="2" borderId="3" xfId="0" applyNumberFormat="1" applyFont="1" applyFill="1" applyBorder="1" applyAlignment="1">
      <alignment vertical="center"/>
    </xf>
    <xf numFmtId="0" fontId="11" fillId="2" borderId="8" xfId="0" applyFont="1" applyFill="1" applyBorder="1" applyAlignment="1">
      <alignment vertical="center"/>
    </xf>
    <xf numFmtId="0" fontId="11" fillId="0" borderId="7" xfId="0" applyFont="1" applyBorder="1" applyAlignment="1">
      <alignment vertical="center"/>
    </xf>
    <xf numFmtId="0" fontId="15" fillId="0" borderId="4" xfId="0" applyFont="1" applyBorder="1" applyAlignment="1">
      <alignment horizontal="left" vertical="center" wrapText="1"/>
    </xf>
    <xf numFmtId="0" fontId="14" fillId="4" borderId="4" xfId="0" applyFont="1" applyFill="1" applyBorder="1" applyAlignment="1">
      <alignment horizontal="center" vertical="center"/>
    </xf>
    <xf numFmtId="0" fontId="20" fillId="0" borderId="4" xfId="0" applyFont="1" applyBorder="1" applyAlignment="1">
      <alignment horizontal="center" vertical="center" wrapText="1"/>
    </xf>
    <xf numFmtId="0" fontId="14" fillId="0" borderId="5" xfId="0" applyFont="1" applyBorder="1" applyAlignment="1">
      <alignment horizontal="center" vertical="center"/>
    </xf>
    <xf numFmtId="0" fontId="14" fillId="0" borderId="5" xfId="0" applyFont="1" applyBorder="1" applyAlignment="1">
      <alignment vertical="center"/>
    </xf>
    <xf numFmtId="0" fontId="14" fillId="0" borderId="6" xfId="0" applyFont="1" applyBorder="1" applyAlignment="1">
      <alignment vertical="center"/>
    </xf>
    <xf numFmtId="1" fontId="14" fillId="0" borderId="6" xfId="0" applyNumberFormat="1" applyFont="1" applyBorder="1" applyAlignment="1">
      <alignment vertical="center"/>
    </xf>
    <xf numFmtId="1" fontId="14" fillId="11" borderId="8" xfId="0" applyNumberFormat="1" applyFont="1" applyFill="1" applyBorder="1" applyAlignment="1">
      <alignment horizontal="center"/>
    </xf>
    <xf numFmtId="1" fontId="14" fillId="0" borderId="0" xfId="0" applyNumberFormat="1" applyFont="1" applyAlignment="1">
      <alignment horizontal="center"/>
    </xf>
    <xf numFmtId="0" fontId="14" fillId="0" borderId="7" xfId="0" applyFont="1" applyBorder="1" applyAlignment="1">
      <alignment vertical="center"/>
    </xf>
    <xf numFmtId="0" fontId="28" fillId="0" borderId="4" xfId="0" applyFont="1" applyBorder="1" applyAlignment="1">
      <alignment horizontal="left" vertical="center" wrapText="1"/>
    </xf>
    <xf numFmtId="2" fontId="8" fillId="0" borderId="11" xfId="0" applyNumberFormat="1" applyFont="1" applyBorder="1" applyAlignment="1">
      <alignment horizontal="center" wrapText="1"/>
    </xf>
    <xf numFmtId="0" fontId="3" fillId="0" borderId="4" xfId="0" applyFont="1" applyBorder="1" applyAlignment="1">
      <alignment vertical="center"/>
    </xf>
    <xf numFmtId="0" fontId="14" fillId="0" borderId="0" xfId="0" applyFont="1" applyAlignment="1">
      <alignment vertical="top"/>
    </xf>
    <xf numFmtId="0" fontId="5" fillId="0" borderId="0" xfId="0" applyFont="1" applyAlignment="1">
      <alignment vertical="center" wrapText="1"/>
    </xf>
    <xf numFmtId="0" fontId="7" fillId="0" borderId="12" xfId="0" applyFont="1" applyBorder="1" applyAlignment="1">
      <alignment wrapText="1"/>
    </xf>
    <xf numFmtId="0" fontId="7" fillId="0" borderId="0" xfId="0" applyFont="1" applyAlignment="1">
      <alignment horizontal="center" wrapText="1"/>
    </xf>
    <xf numFmtId="1" fontId="8" fillId="2" borderId="4" xfId="0" applyNumberFormat="1" applyFont="1" applyFill="1" applyBorder="1" applyAlignment="1">
      <alignment horizontal="center" vertical="center" wrapText="1"/>
    </xf>
    <xf numFmtId="0" fontId="7" fillId="0" borderId="0" xfId="0" applyFont="1" applyAlignment="1">
      <alignment horizontal="center" vertical="center"/>
    </xf>
    <xf numFmtId="0" fontId="7" fillId="0" borderId="4" xfId="0" applyFont="1" applyBorder="1" applyAlignment="1">
      <alignment horizontal="center" vertical="center"/>
    </xf>
    <xf numFmtId="0" fontId="3" fillId="6" borderId="4" xfId="0" applyFont="1" applyFill="1" applyBorder="1" applyAlignment="1">
      <alignment horizontal="center"/>
    </xf>
    <xf numFmtId="0" fontId="28" fillId="6" borderId="4" xfId="0" applyFont="1" applyFill="1" applyBorder="1" applyAlignment="1">
      <alignment horizontal="left" vertical="center" wrapText="1"/>
    </xf>
    <xf numFmtId="0" fontId="5" fillId="0" borderId="0" xfId="0" applyFont="1" applyAlignment="1">
      <alignment horizontal="center" vertical="center" wrapText="1"/>
    </xf>
    <xf numFmtId="0" fontId="3" fillId="6" borderId="4" xfId="0" applyFont="1" applyFill="1" applyBorder="1" applyAlignment="1">
      <alignment horizontal="center" vertical="center"/>
    </xf>
    <xf numFmtId="0" fontId="4" fillId="6" borderId="2" xfId="0" applyFont="1" applyFill="1" applyBorder="1" applyAlignment="1">
      <alignment horizontal="left" vertical="center" wrapText="1"/>
    </xf>
    <xf numFmtId="0" fontId="5" fillId="0" borderId="0" xfId="0" applyFont="1" applyAlignment="1">
      <alignment horizontal="center" wrapText="1"/>
    </xf>
    <xf numFmtId="164" fontId="19" fillId="0" borderId="4" xfId="0" applyNumberFormat="1" applyFont="1" applyBorder="1" applyAlignment="1">
      <alignment horizontal="center"/>
    </xf>
    <xf numFmtId="0" fontId="28" fillId="6" borderId="2" xfId="0" applyFont="1" applyFill="1" applyBorder="1" applyAlignment="1">
      <alignment horizontal="left" vertical="center" wrapText="1"/>
    </xf>
    <xf numFmtId="164" fontId="21" fillId="0" borderId="4" xfId="0" applyNumberFormat="1" applyFont="1" applyBorder="1" applyAlignment="1">
      <alignment horizontal="center"/>
    </xf>
    <xf numFmtId="10" fontId="22" fillId="0" borderId="4" xfId="0" applyNumberFormat="1" applyFont="1" applyBorder="1" applyAlignment="1">
      <alignment horizontal="center" wrapText="1"/>
    </xf>
    <xf numFmtId="1" fontId="5" fillId="4" borderId="4" xfId="0" applyNumberFormat="1" applyFont="1" applyFill="1" applyBorder="1" applyAlignment="1">
      <alignment horizontal="center"/>
    </xf>
    <xf numFmtId="0" fontId="14" fillId="2" borderId="2" xfId="0" applyFont="1" applyFill="1" applyBorder="1" applyAlignment="1">
      <alignment vertical="center"/>
    </xf>
    <xf numFmtId="2" fontId="8" fillId="0" borderId="0" xfId="0" applyNumberFormat="1" applyFont="1" applyAlignment="1">
      <alignment vertical="center" wrapText="1"/>
    </xf>
    <xf numFmtId="1" fontId="5" fillId="7" borderId="4" xfId="0" applyNumberFormat="1" applyFont="1" applyFill="1" applyBorder="1" applyAlignment="1">
      <alignment horizontal="center"/>
    </xf>
    <xf numFmtId="1" fontId="8" fillId="0" borderId="4" xfId="0" applyNumberFormat="1" applyFont="1" applyBorder="1" applyAlignment="1">
      <alignment horizontal="center" wrapText="1"/>
    </xf>
    <xf numFmtId="165" fontId="7" fillId="0" borderId="4" xfId="0" applyNumberFormat="1" applyFont="1" applyBorder="1" applyAlignment="1">
      <alignment horizontal="center"/>
    </xf>
    <xf numFmtId="1" fontId="8" fillId="2" borderId="4" xfId="0" applyNumberFormat="1" applyFont="1" applyFill="1" applyBorder="1" applyAlignment="1">
      <alignment horizontal="center" vertical="top" wrapText="1"/>
    </xf>
    <xf numFmtId="2" fontId="8" fillId="0" borderId="4" xfId="0" applyNumberFormat="1" applyFont="1" applyBorder="1" applyAlignment="1">
      <alignment horizontal="center" wrapText="1"/>
    </xf>
    <xf numFmtId="0" fontId="16" fillId="0" borderId="0" xfId="0" applyFont="1" applyAlignment="1">
      <alignment horizontal="center"/>
    </xf>
    <xf numFmtId="2" fontId="20" fillId="6" borderId="4" xfId="0" applyNumberFormat="1" applyFont="1" applyFill="1" applyBorder="1" applyAlignment="1">
      <alignment horizontal="center" vertical="center" wrapText="1"/>
    </xf>
    <xf numFmtId="0" fontId="11" fillId="9" borderId="8" xfId="0" applyFont="1" applyFill="1" applyBorder="1" applyAlignment="1">
      <alignment vertical="center" wrapText="1"/>
    </xf>
    <xf numFmtId="10" fontId="8" fillId="0" borderId="0" xfId="0" applyNumberFormat="1" applyFont="1" applyAlignment="1">
      <alignment horizontal="center" wrapText="1"/>
    </xf>
    <xf numFmtId="0" fontId="7" fillId="0" borderId="0" xfId="0" applyFont="1" applyAlignment="1">
      <alignment vertical="center"/>
    </xf>
    <xf numFmtId="0" fontId="5" fillId="0" borderId="0" xfId="0" applyFont="1" applyAlignment="1">
      <alignment vertical="center"/>
    </xf>
    <xf numFmtId="0" fontId="3" fillId="0" borderId="4" xfId="0" applyFont="1" applyBorder="1"/>
    <xf numFmtId="0" fontId="7" fillId="0" borderId="4" xfId="0" applyFont="1" applyBorder="1"/>
    <xf numFmtId="0" fontId="16" fillId="0" borderId="4" xfId="0" applyFont="1" applyBorder="1" applyAlignment="1">
      <alignment horizontal="center" vertical="center"/>
    </xf>
    <xf numFmtId="2" fontId="26" fillId="0" borderId="4" xfId="0" applyNumberFormat="1" applyFont="1" applyBorder="1" applyAlignment="1">
      <alignment horizontal="left" vertical="center" wrapText="1"/>
    </xf>
    <xf numFmtId="0" fontId="5" fillId="0" borderId="4" xfId="0" applyFont="1" applyBorder="1"/>
    <xf numFmtId="164" fontId="5" fillId="0" borderId="4" xfId="0" applyNumberFormat="1" applyFont="1" applyBorder="1" applyAlignment="1">
      <alignment horizontal="center" vertical="center"/>
    </xf>
    <xf numFmtId="0" fontId="29" fillId="0" borderId="4" xfId="0" applyFont="1" applyBorder="1" applyAlignment="1">
      <alignment horizontal="center" vertical="center"/>
    </xf>
    <xf numFmtId="164" fontId="5" fillId="0" borderId="4" xfId="0" applyNumberFormat="1" applyFont="1" applyBorder="1"/>
    <xf numFmtId="2" fontId="5" fillId="0" borderId="4" xfId="0" applyNumberFormat="1" applyFont="1" applyBorder="1" applyAlignment="1">
      <alignment horizontal="center" vertical="center"/>
    </xf>
    <xf numFmtId="0" fontId="30" fillId="3" borderId="2" xfId="0" applyFont="1" applyFill="1" applyBorder="1" applyAlignment="1">
      <alignment vertical="center"/>
    </xf>
    <xf numFmtId="0" fontId="11" fillId="0" borderId="6" xfId="0" applyFont="1" applyBorder="1"/>
    <xf numFmtId="1" fontId="11" fillId="4" borderId="3" xfId="0" applyNumberFormat="1" applyFont="1" applyFill="1" applyBorder="1"/>
    <xf numFmtId="0" fontId="3" fillId="0" borderId="4" xfId="0" applyFont="1" applyBorder="1" applyAlignment="1">
      <alignment horizontal="right"/>
    </xf>
    <xf numFmtId="0" fontId="3" fillId="4" borderId="2" xfId="0" applyFont="1" applyFill="1" applyBorder="1"/>
    <xf numFmtId="0" fontId="3" fillId="4" borderId="3" xfId="0" applyFont="1" applyFill="1" applyBorder="1"/>
    <xf numFmtId="0" fontId="3" fillId="4" borderId="8" xfId="0" applyFont="1" applyFill="1" applyBorder="1"/>
    <xf numFmtId="1" fontId="14" fillId="12" borderId="4" xfId="0" applyNumberFormat="1" applyFont="1" applyFill="1" applyBorder="1" applyAlignment="1">
      <alignment horizontal="center"/>
    </xf>
    <xf numFmtId="2" fontId="8" fillId="0" borderId="11" xfId="0" applyNumberFormat="1" applyFont="1" applyBorder="1" applyAlignment="1">
      <alignment horizontal="center" vertical="center" wrapText="1"/>
    </xf>
    <xf numFmtId="2" fontId="8" fillId="0" borderId="0" xfId="0" applyNumberFormat="1" applyFont="1" applyAlignment="1">
      <alignment horizontal="center" wrapText="1"/>
    </xf>
    <xf numFmtId="0" fontId="14" fillId="0" borderId="0" xfId="0" applyFont="1" applyAlignment="1">
      <alignment horizontal="center" vertical="center"/>
    </xf>
    <xf numFmtId="0" fontId="14" fillId="0" borderId="0" xfId="0" applyFont="1" applyAlignment="1">
      <alignment vertical="center"/>
    </xf>
    <xf numFmtId="0" fontId="0" fillId="6" borderId="1" xfId="0" applyFont="1" applyFill="1" applyBorder="1"/>
    <xf numFmtId="0" fontId="20" fillId="6" borderId="2" xfId="0" applyFont="1" applyFill="1" applyBorder="1" applyAlignment="1">
      <alignment horizontal="center" vertical="center" wrapText="1"/>
    </xf>
    <xf numFmtId="9" fontId="7" fillId="0" borderId="4" xfId="0" applyNumberFormat="1" applyFont="1" applyBorder="1" applyAlignment="1">
      <alignment horizontal="center"/>
    </xf>
    <xf numFmtId="0" fontId="15" fillId="0" borderId="5" xfId="0" applyFont="1" applyBorder="1" applyAlignment="1">
      <alignment horizontal="left" vertical="center" wrapText="1"/>
    </xf>
    <xf numFmtId="0" fontId="13" fillId="8" borderId="1" xfId="0" applyFont="1" applyFill="1" applyBorder="1"/>
    <xf numFmtId="0" fontId="15" fillId="0" borderId="0" xfId="0" applyFont="1" applyAlignment="1">
      <alignment horizontal="left" vertical="center" wrapText="1"/>
    </xf>
    <xf numFmtId="10" fontId="8" fillId="0" borderId="0" xfId="0" applyNumberFormat="1" applyFont="1" applyAlignment="1">
      <alignment wrapText="1"/>
    </xf>
    <xf numFmtId="0" fontId="13" fillId="0" borderId="0" xfId="0" applyFont="1" applyAlignment="1">
      <alignment horizontal="center"/>
    </xf>
    <xf numFmtId="2" fontId="20" fillId="6" borderId="2" xfId="0" applyNumberFormat="1" applyFont="1" applyFill="1" applyBorder="1" applyAlignment="1">
      <alignment horizontal="center" vertical="center" wrapText="1"/>
    </xf>
    <xf numFmtId="0" fontId="5" fillId="0" borderId="4" xfId="0" applyFont="1" applyBorder="1" applyAlignment="1">
      <alignment wrapText="1"/>
    </xf>
    <xf numFmtId="0" fontId="31" fillId="0" borderId="0" xfId="0" applyFont="1"/>
    <xf numFmtId="0" fontId="31" fillId="0" borderId="0" xfId="0" applyFont="1" applyAlignment="1">
      <alignment horizontal="center" vertical="center"/>
    </xf>
    <xf numFmtId="0" fontId="32" fillId="13" borderId="13" xfId="0" applyFont="1" applyFill="1" applyBorder="1"/>
    <xf numFmtId="0" fontId="32" fillId="13" borderId="14" xfId="0" applyFont="1" applyFill="1" applyBorder="1"/>
    <xf numFmtId="0" fontId="32" fillId="13" borderId="15" xfId="0" applyFont="1" applyFill="1" applyBorder="1"/>
    <xf numFmtId="0" fontId="33" fillId="14" borderId="13" xfId="0" applyFont="1" applyFill="1" applyBorder="1" applyAlignment="1">
      <alignment vertical="center"/>
    </xf>
    <xf numFmtId="0" fontId="33" fillId="14" borderId="14" xfId="0" applyFont="1" applyFill="1" applyBorder="1" applyAlignment="1">
      <alignment vertical="center"/>
    </xf>
    <xf numFmtId="0" fontId="34" fillId="15" borderId="4" xfId="0" applyFont="1" applyFill="1" applyBorder="1" applyAlignment="1">
      <alignment horizontal="center" vertical="center"/>
    </xf>
    <xf numFmtId="0" fontId="29" fillId="16" borderId="4" xfId="0" applyFont="1" applyFill="1" applyBorder="1" applyAlignment="1">
      <alignment horizontal="center" vertical="center" wrapText="1"/>
    </xf>
    <xf numFmtId="0" fontId="30" fillId="7" borderId="1" xfId="0" applyFont="1" applyFill="1" applyBorder="1"/>
    <xf numFmtId="0" fontId="31" fillId="7" borderId="4" xfId="0" applyFont="1" applyFill="1" applyBorder="1" applyAlignment="1">
      <alignment horizontal="center" vertical="center"/>
    </xf>
    <xf numFmtId="0" fontId="31" fillId="7" borderId="4" xfId="0" applyFont="1" applyFill="1" applyBorder="1" applyAlignment="1">
      <alignment horizontal="center"/>
    </xf>
    <xf numFmtId="0" fontId="29" fillId="0" borderId="4" xfId="0" applyFont="1" applyBorder="1" applyAlignment="1">
      <alignment vertical="center" wrapText="1"/>
    </xf>
    <xf numFmtId="2" fontId="29" fillId="0" borderId="4" xfId="0" applyNumberFormat="1" applyFont="1" applyBorder="1" applyAlignment="1">
      <alignment horizontal="center" vertical="center" wrapText="1"/>
    </xf>
    <xf numFmtId="164" fontId="29" fillId="0" borderId="4" xfId="0" applyNumberFormat="1" applyFont="1" applyBorder="1" applyAlignment="1">
      <alignment horizontal="center" vertical="center" wrapText="1"/>
    </xf>
    <xf numFmtId="0" fontId="29" fillId="0" borderId="4" xfId="0" applyFont="1" applyBorder="1" applyAlignment="1">
      <alignment horizontal="center" vertical="center" wrapText="1"/>
    </xf>
    <xf numFmtId="0" fontId="29" fillId="0" borderId="0" xfId="0" applyFont="1" applyAlignment="1">
      <alignment vertical="center" wrapText="1"/>
    </xf>
    <xf numFmtId="0" fontId="29" fillId="0" borderId="0" xfId="0" applyFont="1" applyAlignment="1">
      <alignment horizontal="center" vertical="center" wrapText="1"/>
    </xf>
    <xf numFmtId="0" fontId="35" fillId="13" borderId="13" xfId="0" applyFont="1" applyFill="1" applyBorder="1"/>
    <xf numFmtId="0" fontId="11" fillId="17" borderId="13" xfId="0" applyFont="1" applyFill="1" applyBorder="1" applyAlignment="1">
      <alignment vertical="center"/>
    </xf>
    <xf numFmtId="0" fontId="11" fillId="17" borderId="14" xfId="0" applyFont="1" applyFill="1" applyBorder="1" applyAlignment="1">
      <alignment vertical="center"/>
    </xf>
    <xf numFmtId="0" fontId="9" fillId="17" borderId="16" xfId="0" applyFont="1" applyFill="1" applyBorder="1" applyAlignment="1">
      <alignment vertical="center"/>
    </xf>
    <xf numFmtId="0" fontId="8" fillId="17" borderId="16" xfId="0" applyFont="1" applyFill="1" applyBorder="1" applyAlignment="1">
      <alignment vertical="center"/>
    </xf>
    <xf numFmtId="0" fontId="3" fillId="17" borderId="16" xfId="0" applyFont="1" applyFill="1" applyBorder="1" applyAlignment="1">
      <alignment vertical="center"/>
    </xf>
    <xf numFmtId="0" fontId="25" fillId="17" borderId="16" xfId="0" applyFont="1" applyFill="1" applyBorder="1" applyAlignment="1">
      <alignment horizontal="center" vertical="center" wrapText="1"/>
    </xf>
    <xf numFmtId="0" fontId="14" fillId="17" borderId="17" xfId="0" applyFont="1" applyFill="1" applyBorder="1" applyAlignment="1">
      <alignment horizontal="center" vertical="center" wrapText="1"/>
    </xf>
    <xf numFmtId="0" fontId="14" fillId="5" borderId="18" xfId="0" applyFont="1" applyFill="1" applyBorder="1" applyAlignment="1">
      <alignment horizontal="center" vertical="center" wrapText="1"/>
    </xf>
    <xf numFmtId="1" fontId="29" fillId="7" borderId="4" xfId="0" applyNumberFormat="1" applyFont="1" applyFill="1" applyBorder="1" applyAlignment="1">
      <alignment horizontal="center" vertical="center" wrapText="1"/>
    </xf>
    <xf numFmtId="1" fontId="31" fillId="7" borderId="4" xfId="0" applyNumberFormat="1" applyFont="1" applyFill="1" applyBorder="1" applyAlignment="1">
      <alignment horizontal="center"/>
    </xf>
    <xf numFmtId="0" fontId="18" fillId="0" borderId="4" xfId="0" applyFont="1" applyBorder="1" applyAlignment="1">
      <alignment horizontal="center" vertical="center" wrapText="1"/>
    </xf>
    <xf numFmtId="1" fontId="3" fillId="0" borderId="4" xfId="0" applyNumberFormat="1" applyFont="1" applyBorder="1" applyAlignment="1">
      <alignment horizontal="center" vertical="center"/>
    </xf>
    <xf numFmtId="0" fontId="29" fillId="16" borderId="4" xfId="0" applyFont="1" applyFill="1" applyBorder="1" applyAlignment="1">
      <alignment vertical="center" wrapText="1"/>
    </xf>
    <xf numFmtId="164" fontId="3" fillId="0" borderId="4" xfId="0" applyNumberFormat="1" applyFont="1" applyBorder="1" applyAlignment="1">
      <alignment horizontal="center" vertical="center"/>
    </xf>
    <xf numFmtId="2" fontId="3" fillId="0" borderId="4" xfId="0" applyNumberFormat="1" applyFont="1" applyBorder="1" applyAlignment="1">
      <alignment horizontal="center" vertical="center"/>
    </xf>
    <xf numFmtId="0" fontId="16" fillId="0" borderId="4" xfId="0" applyFont="1" applyBorder="1" applyAlignment="1">
      <alignment vertical="center" wrapText="1"/>
    </xf>
    <xf numFmtId="0" fontId="29" fillId="0" borderId="4" xfId="0" applyFont="1" applyBorder="1" applyAlignment="1">
      <alignment horizontal="left" vertical="center" wrapText="1"/>
    </xf>
    <xf numFmtId="1" fontId="18" fillId="0" borderId="4" xfId="0" applyNumberFormat="1" applyFont="1" applyBorder="1" applyAlignment="1">
      <alignment horizontal="center"/>
    </xf>
    <xf numFmtId="1" fontId="8" fillId="0" borderId="4" xfId="0" applyNumberFormat="1" applyFont="1" applyBorder="1" applyAlignment="1">
      <alignment horizontal="center"/>
    </xf>
    <xf numFmtId="0" fontId="29" fillId="17" borderId="4" xfId="0" applyFont="1" applyFill="1" applyBorder="1" applyAlignment="1">
      <alignment vertical="center"/>
    </xf>
    <xf numFmtId="0" fontId="36" fillId="0" borderId="4" xfId="0" applyFont="1" applyBorder="1" applyAlignment="1">
      <alignment horizontal="center" vertical="center" wrapText="1"/>
    </xf>
    <xf numFmtId="165" fontId="3" fillId="0" borderId="4" xfId="0" applyNumberFormat="1" applyFont="1" applyBorder="1" applyAlignment="1">
      <alignment horizontal="center" vertical="center"/>
    </xf>
    <xf numFmtId="0" fontId="16" fillId="17" borderId="4" xfId="0" applyFont="1" applyFill="1" applyBorder="1" applyAlignment="1">
      <alignment vertical="center"/>
    </xf>
    <xf numFmtId="0" fontId="16" fillId="17" borderId="4" xfId="0" applyFont="1" applyFill="1" applyBorder="1" applyAlignment="1">
      <alignment vertical="center" wrapText="1"/>
    </xf>
    <xf numFmtId="0" fontId="3" fillId="0" borderId="0" xfId="0" applyFont="1" applyAlignment="1">
      <alignment horizontal="center" vertical="center"/>
    </xf>
    <xf numFmtId="0" fontId="31" fillId="4" borderId="1" xfId="0" applyFont="1" applyFill="1" applyBorder="1"/>
    <xf numFmtId="0" fontId="35" fillId="13" borderId="13" xfId="0" applyFont="1" applyFill="1" applyBorder="1" applyAlignment="1">
      <alignment vertical="center"/>
    </xf>
    <xf numFmtId="0" fontId="11" fillId="13" borderId="14" xfId="0" applyFont="1" applyFill="1" applyBorder="1"/>
    <xf numFmtId="0" fontId="31" fillId="13" borderId="15" xfId="0" applyFont="1" applyFill="1" applyBorder="1"/>
    <xf numFmtId="0" fontId="31" fillId="0" borderId="4" xfId="0" applyFont="1" applyBorder="1" applyAlignment="1">
      <alignment horizontal="center"/>
    </xf>
    <xf numFmtId="0" fontId="31" fillId="0" borderId="4" xfId="0" applyFont="1" applyBorder="1"/>
    <xf numFmtId="165" fontId="2" fillId="0" borderId="4" xfId="0" applyNumberFormat="1" applyFont="1" applyBorder="1" applyAlignment="1">
      <alignment horizontal="center" vertical="center"/>
    </xf>
    <xf numFmtId="164" fontId="11" fillId="0" borderId="4" xfId="0" applyNumberFormat="1" applyFont="1" applyBorder="1" applyAlignment="1">
      <alignment horizontal="center" vertical="center"/>
    </xf>
    <xf numFmtId="0" fontId="0" fillId="0" borderId="0" xfId="0" applyFont="1" applyAlignment="1">
      <alignment horizontal="center"/>
    </xf>
    <xf numFmtId="2" fontId="2" fillId="0" borderId="4" xfId="0" applyNumberFormat="1" applyFont="1" applyBorder="1" applyAlignment="1">
      <alignment horizontal="center" vertical="center"/>
    </xf>
    <xf numFmtId="1" fontId="3" fillId="0" borderId="4" xfId="0" applyNumberFormat="1" applyFont="1" applyBorder="1" applyAlignment="1">
      <alignment horizontal="center"/>
    </xf>
    <xf numFmtId="165" fontId="9" fillId="0" borderId="4" xfId="0" applyNumberFormat="1" applyFont="1" applyBorder="1" applyAlignment="1">
      <alignment horizontal="center" vertical="center"/>
    </xf>
    <xf numFmtId="0" fontId="9" fillId="0" borderId="4" xfId="0" applyFont="1" applyBorder="1"/>
    <xf numFmtId="1" fontId="11" fillId="0" borderId="4" xfId="0" applyNumberFormat="1" applyFont="1" applyBorder="1" applyAlignment="1">
      <alignment horizontal="center" vertical="center"/>
    </xf>
    <xf numFmtId="164" fontId="9" fillId="0" borderId="4" xfId="0" applyNumberFormat="1" applyFont="1" applyBorder="1" applyAlignment="1">
      <alignment horizontal="center" vertical="center"/>
    </xf>
    <xf numFmtId="165" fontId="11" fillId="0" borderId="4" xfId="0" applyNumberFormat="1" applyFont="1" applyBorder="1" applyAlignment="1">
      <alignment horizontal="center" vertical="center"/>
    </xf>
    <xf numFmtId="0" fontId="31" fillId="0" borderId="4" xfId="0" applyFont="1" applyBorder="1" applyAlignment="1">
      <alignment horizontal="center" vertical="center"/>
    </xf>
    <xf numFmtId="0" fontId="9" fillId="0" borderId="0" xfId="0" applyFont="1"/>
    <xf numFmtId="0" fontId="33" fillId="18" borderId="13" xfId="0" applyFont="1" applyFill="1" applyBorder="1"/>
    <xf numFmtId="0" fontId="33" fillId="18" borderId="14" xfId="0" applyFont="1" applyFill="1" applyBorder="1"/>
    <xf numFmtId="0" fontId="33" fillId="18" borderId="15" xfId="0" applyFont="1" applyFill="1" applyBorder="1"/>
    <xf numFmtId="165" fontId="11" fillId="0" borderId="0" xfId="0" applyNumberFormat="1" applyFont="1" applyAlignment="1">
      <alignment horizontal="center" vertical="center"/>
    </xf>
    <xf numFmtId="0" fontId="5" fillId="0" borderId="4" xfId="0" applyFont="1" applyBorder="1" applyAlignment="1">
      <alignment horizontal="center" vertical="center"/>
    </xf>
    <xf numFmtId="0" fontId="2" fillId="0" borderId="4" xfId="0" applyFont="1" applyBorder="1"/>
    <xf numFmtId="165" fontId="11" fillId="0" borderId="4" xfId="0" applyNumberFormat="1" applyFont="1" applyBorder="1" applyAlignment="1">
      <alignment horizontal="center"/>
    </xf>
    <xf numFmtId="2" fontId="11" fillId="0" borderId="4" xfId="0" applyNumberFormat="1" applyFont="1" applyBorder="1" applyAlignment="1">
      <alignment horizontal="center"/>
    </xf>
    <xf numFmtId="1" fontId="11" fillId="0" borderId="4" xfId="0" applyNumberFormat="1" applyFont="1" applyBorder="1" applyAlignment="1">
      <alignment horizontal="center"/>
    </xf>
    <xf numFmtId="0" fontId="5" fillId="0" borderId="0" xfId="0" applyFont="1" applyAlignment="1">
      <alignment horizontal="center"/>
    </xf>
    <xf numFmtId="2" fontId="5" fillId="0" borderId="0" xfId="0" applyNumberFormat="1" applyFont="1" applyAlignment="1">
      <alignment horizontal="center" wrapText="1"/>
    </xf>
    <xf numFmtId="0" fontId="32" fillId="7" borderId="13" xfId="0" applyFont="1" applyFill="1" applyBorder="1"/>
    <xf numFmtId="0" fontId="32" fillId="7" borderId="14" xfId="0" applyFont="1" applyFill="1" applyBorder="1"/>
    <xf numFmtId="0" fontId="32" fillId="7" borderId="15" xfId="0" applyFont="1" applyFill="1" applyBorder="1" applyAlignment="1">
      <alignment horizontal="center" vertical="center"/>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14" fillId="17" borderId="13" xfId="0" applyFont="1" applyFill="1" applyBorder="1" applyAlignment="1">
      <alignment horizontal="center" vertical="center" wrapText="1"/>
    </xf>
    <xf numFmtId="0" fontId="25" fillId="17" borderId="20" xfId="0" applyFont="1" applyFill="1" applyBorder="1" applyAlignment="1">
      <alignment horizontal="center" vertical="center" wrapText="1"/>
    </xf>
    <xf numFmtId="0" fontId="8" fillId="17" borderId="14" xfId="0" applyFont="1" applyFill="1" applyBorder="1" applyAlignment="1">
      <alignment vertical="center"/>
    </xf>
    <xf numFmtId="0" fontId="23" fillId="17" borderId="20" xfId="0" applyFont="1" applyFill="1" applyBorder="1" applyAlignment="1">
      <alignment horizontal="center" vertical="center" wrapText="1"/>
    </xf>
    <xf numFmtId="0" fontId="11" fillId="17" borderId="20" xfId="0" applyFont="1" applyFill="1" applyBorder="1" applyAlignment="1">
      <alignment horizontal="center" vertical="center" wrapText="1"/>
    </xf>
    <xf numFmtId="0" fontId="14" fillId="17" borderId="15" xfId="0" applyFont="1" applyFill="1" applyBorder="1" applyAlignment="1">
      <alignment horizontal="center" vertical="center" wrapText="1"/>
    </xf>
    <xf numFmtId="0" fontId="11" fillId="17" borderId="15" xfId="0" applyFont="1" applyFill="1" applyBorder="1" applyAlignment="1">
      <alignment horizontal="center" vertical="center" wrapText="1"/>
    </xf>
    <xf numFmtId="0" fontId="14" fillId="0" borderId="20" xfId="0" applyFont="1" applyBorder="1" applyAlignment="1">
      <alignment horizontal="center" vertical="center" wrapText="1"/>
    </xf>
    <xf numFmtId="1" fontId="11" fillId="0" borderId="0" xfId="0" applyNumberFormat="1" applyFont="1" applyAlignment="1">
      <alignment horizontal="center" vertical="center"/>
    </xf>
    <xf numFmtId="0" fontId="29" fillId="0" borderId="22" xfId="0" applyFont="1" applyBorder="1" applyAlignment="1">
      <alignment horizontal="center" vertical="center"/>
    </xf>
    <xf numFmtId="0" fontId="29" fillId="0" borderId="23" xfId="0" applyFont="1" applyBorder="1" applyAlignment="1">
      <alignment vertical="center" wrapText="1"/>
    </xf>
    <xf numFmtId="0" fontId="29" fillId="0" borderId="5" xfId="0" applyFont="1" applyBorder="1" applyAlignment="1">
      <alignment vertical="center" wrapText="1"/>
    </xf>
    <xf numFmtId="0" fontId="28" fillId="0" borderId="5" xfId="0" applyFont="1" applyBorder="1" applyAlignment="1">
      <alignment horizontal="left" vertical="center" wrapText="1"/>
    </xf>
    <xf numFmtId="0" fontId="3" fillId="0" borderId="4" xfId="0" applyFont="1" applyBorder="1" applyAlignment="1">
      <alignment horizontal="center" vertical="center" wrapText="1"/>
    </xf>
    <xf numFmtId="2" fontId="37" fillId="0" borderId="4" xfId="0" applyNumberFormat="1" applyFont="1" applyBorder="1" applyAlignment="1">
      <alignment horizontal="center" vertical="center" wrapText="1"/>
    </xf>
    <xf numFmtId="0" fontId="7" fillId="0" borderId="4" xfId="0" applyFont="1" applyBorder="1" applyAlignment="1">
      <alignment horizontal="center" vertical="center" wrapText="1"/>
    </xf>
    <xf numFmtId="1" fontId="3" fillId="0" borderId="4" xfId="0" applyNumberFormat="1" applyFont="1" applyBorder="1" applyAlignment="1">
      <alignment horizontal="center" vertical="center" wrapText="1"/>
    </xf>
    <xf numFmtId="164" fontId="3" fillId="0" borderId="4" xfId="0" applyNumberFormat="1" applyFont="1" applyBorder="1" applyAlignment="1">
      <alignment horizontal="center" vertical="center" wrapText="1"/>
    </xf>
    <xf numFmtId="0" fontId="16" fillId="0" borderId="4" xfId="0" applyFont="1" applyBorder="1" applyAlignment="1">
      <alignment horizontal="center" vertical="center" wrapText="1"/>
    </xf>
    <xf numFmtId="0" fontId="21" fillId="0" borderId="4" xfId="0" applyFont="1" applyBorder="1" applyAlignment="1">
      <alignment horizontal="center" vertical="center" wrapText="1"/>
    </xf>
    <xf numFmtId="1" fontId="16" fillId="0" borderId="4" xfId="0" applyNumberFormat="1" applyFont="1" applyBorder="1" applyAlignment="1">
      <alignment horizontal="center" vertical="center"/>
    </xf>
    <xf numFmtId="1" fontId="21" fillId="0" borderId="4" xfId="0" applyNumberFormat="1" applyFont="1" applyBorder="1" applyAlignment="1">
      <alignment horizontal="center" vertical="center"/>
    </xf>
    <xf numFmtId="1" fontId="7" fillId="0" borderId="4" xfId="0" applyNumberFormat="1" applyFont="1" applyBorder="1" applyAlignment="1">
      <alignment horizontal="center" vertical="center"/>
    </xf>
    <xf numFmtId="0" fontId="29" fillId="0" borderId="4" xfId="0" applyFont="1" applyBorder="1" applyAlignment="1">
      <alignment vertical="center"/>
    </xf>
    <xf numFmtId="2" fontId="14" fillId="0" borderId="4" xfId="0" applyNumberFormat="1" applyFont="1" applyBorder="1" applyAlignment="1">
      <alignment horizontal="center" vertical="center"/>
    </xf>
    <xf numFmtId="0" fontId="6" fillId="0" borderId="4" xfId="0" applyFont="1" applyBorder="1" applyAlignment="1">
      <alignment horizontal="center" wrapText="1"/>
    </xf>
    <xf numFmtId="0" fontId="11" fillId="0" borderId="4" xfId="0" applyFont="1" applyBorder="1" applyAlignment="1">
      <alignment horizontal="center" vertical="center" wrapText="1"/>
    </xf>
    <xf numFmtId="0" fontId="14" fillId="0" borderId="4" xfId="0" applyFont="1" applyBorder="1" applyAlignment="1">
      <alignment horizontal="center" vertical="center" wrapText="1"/>
    </xf>
    <xf numFmtId="0" fontId="0" fillId="0" borderId="0" xfId="0" applyAlignment="1"/>
    <xf numFmtId="0" fontId="11" fillId="0" borderId="5" xfId="0" applyFont="1" applyBorder="1" applyAlignment="1">
      <alignment horizontal="center"/>
    </xf>
    <xf numFmtId="0" fontId="12" fillId="0" borderId="6" xfId="0" applyFont="1" applyBorder="1"/>
    <xf numFmtId="0" fontId="12" fillId="0" borderId="7" xfId="0" applyFont="1" applyBorder="1"/>
    <xf numFmtId="0" fontId="3" fillId="0" borderId="5"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3</xdr:col>
      <xdr:colOff>81492</xdr:colOff>
      <xdr:row>4</xdr:row>
      <xdr:rowOff>48683</xdr:rowOff>
    </xdr:from>
    <xdr:ext cx="8416925" cy="1219200"/>
    <xdr:pic>
      <xdr:nvPicPr>
        <xdr:cNvPr id="2" name="image1.jp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xfrm>
          <a:off x="758825" y="789516"/>
          <a:ext cx="8416925" cy="1219200"/>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ma\Desktop\Master%20Review%20Meeting%20Format%202104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PHC,CHC,SDH, Stand Alone MC"/>
      <sheetName val="SC1"/>
      <sheetName val="SC1 (2)"/>
      <sheetName val="SC1 (3)"/>
      <sheetName val="SC1 (4)"/>
      <sheetName val="SC1 (5)"/>
      <sheetName val="SC1 (6)"/>
      <sheetName val="SC1 (7)"/>
      <sheetName val="SC1 (8)"/>
      <sheetName val="SC1 (9)"/>
      <sheetName val="SC1 (10)"/>
      <sheetName val="SC1 (11)"/>
      <sheetName val="SC1 (12)"/>
      <sheetName val="SC1 (13)"/>
      <sheetName val="SC1 (14)"/>
      <sheetName val="SC1 (15)"/>
      <sheetName val="SC Total Achievement )"/>
      <sheetName val="Sub Centre Score Summary"/>
      <sheetName val="PHC,CHC,SDH -MC Score"/>
      <sheetName val="Indicators"/>
      <sheetName val="Instruction for Evaluator"/>
      <sheetName val="Population Longroll Record For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L206"/>
  <sheetViews>
    <sheetView view="pageBreakPreview" topLeftCell="A81" zoomScale="145" zoomScaleSheetLayoutView="145" workbookViewId="0">
      <selection activeCell="L36" sqref="L36"/>
    </sheetView>
  </sheetViews>
  <sheetFormatPr defaultColWidth="14.42578125" defaultRowHeight="15" customHeight="1"/>
  <cols>
    <col min="1" max="3" width="4.5703125" customWidth="1"/>
    <col min="4" max="4" width="2.42578125" customWidth="1"/>
    <col min="5" max="5" width="3.28515625" customWidth="1"/>
    <col min="6" max="6" width="52.85546875" customWidth="1"/>
    <col min="7" max="7" width="5.5703125" customWidth="1"/>
    <col min="8" max="9" width="3.140625" customWidth="1"/>
    <col min="10" max="11" width="3.7109375" customWidth="1"/>
    <col min="12" max="12" width="5.42578125" customWidth="1"/>
    <col min="13" max="19" width="3.140625" customWidth="1"/>
    <col min="20" max="20" width="4.42578125" customWidth="1"/>
    <col min="21" max="21" width="4.140625" customWidth="1"/>
    <col min="22" max="22" width="6.42578125" customWidth="1"/>
    <col min="23" max="23" width="4.85546875" customWidth="1"/>
    <col min="24" max="24" width="13.140625" customWidth="1"/>
    <col min="25" max="25" width="2.7109375" customWidth="1"/>
    <col min="26" max="36" width="10.5703125" customWidth="1"/>
    <col min="37" max="37" width="17.5703125" customWidth="1"/>
    <col min="38" max="38" width="9.42578125" customWidth="1"/>
  </cols>
  <sheetData>
    <row r="1" spans="2:38" ht="3.75" customHeight="1">
      <c r="B1" s="2" t="str">
        <f>G6</f>
        <v>Chakhang PHC</v>
      </c>
      <c r="C1" s="3">
        <v>1</v>
      </c>
      <c r="E1" s="3"/>
      <c r="F1" s="4"/>
      <c r="G1" s="5"/>
      <c r="H1" s="6"/>
      <c r="I1" s="7"/>
      <c r="J1" s="7"/>
      <c r="K1" s="7"/>
      <c r="L1" s="7"/>
      <c r="M1" s="7"/>
      <c r="N1" s="7"/>
      <c r="O1" s="7"/>
      <c r="P1" s="7"/>
      <c r="Q1" s="7"/>
      <c r="R1" s="7"/>
      <c r="S1" s="7"/>
      <c r="T1" s="7"/>
      <c r="U1" s="8"/>
      <c r="V1" s="7"/>
      <c r="W1" s="8"/>
      <c r="AL1" s="7"/>
    </row>
    <row r="2" spans="2:38" ht="16.5" customHeight="1">
      <c r="B2" s="9" t="str">
        <f t="shared" ref="B2:B175" si="0">B1</f>
        <v>Chakhang PHC</v>
      </c>
      <c r="C2" s="10">
        <v>2</v>
      </c>
      <c r="D2" s="4" t="s">
        <v>4</v>
      </c>
      <c r="E2" s="3"/>
      <c r="F2" s="11" t="s">
        <v>5</v>
      </c>
      <c r="G2" s="12"/>
      <c r="H2" s="13"/>
      <c r="I2" s="13"/>
      <c r="J2" s="13"/>
      <c r="K2" s="13"/>
      <c r="L2" s="13"/>
      <c r="M2" s="13"/>
      <c r="N2" s="13"/>
      <c r="O2" s="13"/>
      <c r="P2" s="13"/>
      <c r="Q2" s="13"/>
      <c r="R2" s="13"/>
      <c r="S2" s="13"/>
      <c r="T2" s="13"/>
      <c r="U2" s="13"/>
      <c r="V2" s="14" t="s">
        <v>6</v>
      </c>
      <c r="W2" s="14"/>
      <c r="AL2" s="14" t="s">
        <v>6</v>
      </c>
    </row>
    <row r="3" spans="2:38" ht="6" customHeight="1">
      <c r="B3" s="9" t="str">
        <f t="shared" si="0"/>
        <v>Chakhang PHC</v>
      </c>
      <c r="C3" s="10">
        <v>3</v>
      </c>
      <c r="E3" s="3"/>
      <c r="F3" s="4"/>
      <c r="G3" s="5"/>
      <c r="H3" s="6"/>
      <c r="I3" s="7"/>
      <c r="J3" s="7"/>
      <c r="K3" s="7"/>
      <c r="L3" s="7"/>
      <c r="M3" s="7"/>
      <c r="N3" s="7"/>
      <c r="O3" s="7"/>
      <c r="P3" s="7"/>
      <c r="Q3" s="7"/>
      <c r="R3" s="7"/>
      <c r="S3" s="7"/>
      <c r="T3" s="7"/>
      <c r="U3" s="8"/>
      <c r="V3" s="7"/>
      <c r="W3" s="8"/>
      <c r="AL3" s="7"/>
    </row>
    <row r="4" spans="2:38" ht="13.5" customHeight="1">
      <c r="B4" s="9" t="str">
        <f t="shared" si="0"/>
        <v>Chakhang PHC</v>
      </c>
      <c r="C4" s="10">
        <v>4</v>
      </c>
      <c r="E4" s="3"/>
      <c r="F4" s="341" t="s">
        <v>631</v>
      </c>
      <c r="G4" s="342"/>
      <c r="H4" s="342"/>
      <c r="I4" s="342"/>
      <c r="J4" s="342"/>
      <c r="K4" s="342"/>
      <c r="L4" s="342"/>
      <c r="M4" s="342"/>
      <c r="N4" s="342"/>
      <c r="O4" s="342"/>
      <c r="P4" s="342"/>
      <c r="Q4" s="342"/>
      <c r="R4" s="342"/>
      <c r="S4" s="342"/>
      <c r="T4" s="342"/>
      <c r="U4" s="343"/>
      <c r="V4" s="15" t="s">
        <v>8</v>
      </c>
      <c r="W4" s="16"/>
      <c r="X4" s="17"/>
      <c r="AL4" s="18"/>
    </row>
    <row r="5" spans="2:38" ht="8.25" customHeight="1">
      <c r="B5" s="9" t="str">
        <f t="shared" si="0"/>
        <v>Chakhang PHC</v>
      </c>
      <c r="C5" s="10">
        <v>5</v>
      </c>
      <c r="E5" s="3"/>
      <c r="F5" s="19"/>
      <c r="G5" s="20"/>
      <c r="H5" s="21"/>
      <c r="I5" s="19"/>
      <c r="J5" s="19"/>
      <c r="K5" s="19"/>
      <c r="L5" s="19"/>
      <c r="M5" s="19"/>
      <c r="N5" s="19"/>
      <c r="O5" s="19"/>
      <c r="P5" s="19"/>
      <c r="Q5" s="19"/>
      <c r="R5" s="19"/>
      <c r="S5" s="19"/>
      <c r="T5" s="19"/>
      <c r="U5" s="22"/>
      <c r="V5" s="19"/>
      <c r="W5" s="22"/>
      <c r="AL5" s="19"/>
    </row>
    <row r="6" spans="2:38" ht="14.25" customHeight="1">
      <c r="B6" s="9" t="str">
        <f t="shared" si="0"/>
        <v>Chakhang PHC</v>
      </c>
      <c r="C6" s="10">
        <v>6</v>
      </c>
      <c r="E6" s="3"/>
      <c r="F6" s="23" t="s">
        <v>9</v>
      </c>
      <c r="G6" s="24" t="s">
        <v>10</v>
      </c>
      <c r="H6" s="25"/>
      <c r="I6" s="25"/>
      <c r="J6" s="25"/>
      <c r="K6" s="25"/>
      <c r="L6" s="26" t="s">
        <v>11</v>
      </c>
      <c r="M6" s="19"/>
      <c r="N6" s="27" t="s">
        <v>12</v>
      </c>
      <c r="O6" s="28"/>
      <c r="P6" s="28"/>
      <c r="Q6" s="28"/>
      <c r="R6" s="29" t="s">
        <v>13</v>
      </c>
      <c r="S6" s="30"/>
      <c r="T6" s="30"/>
      <c r="U6" s="30"/>
      <c r="V6" s="30"/>
      <c r="W6" s="31"/>
      <c r="AL6" s="32"/>
    </row>
    <row r="7" spans="2:38" ht="14.25" customHeight="1">
      <c r="B7" s="9" t="str">
        <f t="shared" si="0"/>
        <v>Chakhang PHC</v>
      </c>
      <c r="C7" s="10">
        <v>7</v>
      </c>
      <c r="E7" s="3"/>
      <c r="F7" s="23" t="s">
        <v>14</v>
      </c>
      <c r="G7" s="29" t="s">
        <v>610</v>
      </c>
      <c r="H7" s="30"/>
      <c r="I7" s="30"/>
      <c r="J7" s="30"/>
      <c r="K7" s="30"/>
      <c r="L7" s="26" t="s">
        <v>11</v>
      </c>
      <c r="M7" s="19"/>
      <c r="N7" s="33" t="s">
        <v>15</v>
      </c>
      <c r="O7" s="32"/>
      <c r="P7" s="34" t="s">
        <v>611</v>
      </c>
      <c r="Q7" s="35"/>
      <c r="R7" s="36"/>
      <c r="S7" s="36"/>
      <c r="T7" s="36"/>
      <c r="U7" s="37"/>
      <c r="V7" s="4"/>
      <c r="W7" s="38"/>
      <c r="AL7" s="4"/>
    </row>
    <row r="8" spans="2:38" ht="14.25" customHeight="1">
      <c r="B8" s="9" t="str">
        <f t="shared" si="0"/>
        <v>Chakhang PHC</v>
      </c>
      <c r="C8" s="10">
        <v>8</v>
      </c>
      <c r="E8" s="3"/>
      <c r="F8" s="23"/>
      <c r="G8" s="29"/>
      <c r="H8" s="30"/>
      <c r="I8" s="30"/>
      <c r="J8" s="30"/>
      <c r="K8" s="30"/>
      <c r="L8" s="26" t="s">
        <v>11</v>
      </c>
      <c r="M8" s="19"/>
      <c r="N8" s="33" t="s">
        <v>15</v>
      </c>
      <c r="O8" s="32"/>
      <c r="P8" s="34"/>
      <c r="Q8" s="35"/>
      <c r="R8" s="36"/>
      <c r="S8" s="36"/>
      <c r="T8" s="36"/>
      <c r="U8" s="37"/>
      <c r="V8" s="4"/>
      <c r="W8" s="38"/>
      <c r="AL8" s="4"/>
    </row>
    <row r="9" spans="2:38" ht="14.25" customHeight="1">
      <c r="B9" s="9" t="str">
        <f t="shared" si="0"/>
        <v>Chakhang PHC</v>
      </c>
      <c r="C9" s="10">
        <v>9</v>
      </c>
      <c r="E9" s="3"/>
      <c r="F9" s="23"/>
      <c r="G9" s="29"/>
      <c r="H9" s="30"/>
      <c r="I9" s="30"/>
      <c r="J9" s="30"/>
      <c r="K9" s="30"/>
      <c r="L9" s="26" t="s">
        <v>11</v>
      </c>
      <c r="M9" s="19"/>
      <c r="N9" s="33" t="s">
        <v>15</v>
      </c>
      <c r="O9" s="32"/>
      <c r="P9" s="34"/>
      <c r="Q9" s="35"/>
      <c r="R9" s="36"/>
      <c r="S9" s="36"/>
      <c r="T9" s="36"/>
      <c r="U9" s="37"/>
      <c r="V9" s="4"/>
      <c r="W9" s="38"/>
      <c r="AL9" s="4"/>
    </row>
    <row r="10" spans="2:38" ht="14.25" customHeight="1">
      <c r="B10" s="9" t="str">
        <f t="shared" si="0"/>
        <v>Chakhang PHC</v>
      </c>
      <c r="C10" s="10">
        <v>10</v>
      </c>
      <c r="E10" s="3"/>
      <c r="F10" s="23" t="s">
        <v>16</v>
      </c>
      <c r="G10" s="29"/>
      <c r="H10" s="30"/>
      <c r="I10" s="30"/>
      <c r="J10" s="30"/>
      <c r="K10" s="30"/>
      <c r="L10" s="26" t="s">
        <v>11</v>
      </c>
      <c r="M10" s="19"/>
      <c r="N10" s="33" t="s">
        <v>15</v>
      </c>
      <c r="O10" s="32"/>
      <c r="P10" s="34"/>
      <c r="Q10" s="35"/>
      <c r="R10" s="36"/>
      <c r="S10" s="36"/>
      <c r="T10" s="36"/>
      <c r="U10" s="37"/>
      <c r="V10" s="4"/>
      <c r="W10" s="38"/>
      <c r="AL10" s="4"/>
    </row>
    <row r="11" spans="2:38" ht="14.25" customHeight="1">
      <c r="B11" s="9" t="str">
        <f t="shared" si="0"/>
        <v>Chakhang PHC</v>
      </c>
      <c r="C11" s="10">
        <v>11</v>
      </c>
      <c r="E11" s="3"/>
      <c r="F11" s="23" t="s">
        <v>17</v>
      </c>
      <c r="G11" s="29" t="s">
        <v>604</v>
      </c>
      <c r="H11" s="30"/>
      <c r="I11" s="30"/>
      <c r="J11" s="30"/>
      <c r="K11" s="30"/>
      <c r="L11" s="26" t="s">
        <v>11</v>
      </c>
      <c r="M11" s="19"/>
      <c r="N11" s="33" t="s">
        <v>15</v>
      </c>
      <c r="O11" s="32"/>
      <c r="P11" s="34" t="s">
        <v>627</v>
      </c>
      <c r="Q11" s="35"/>
      <c r="R11" s="36"/>
      <c r="S11" s="36"/>
      <c r="T11" s="36"/>
      <c r="U11" s="37"/>
      <c r="V11" s="4"/>
      <c r="W11" s="38"/>
      <c r="AL11" s="4"/>
    </row>
    <row r="12" spans="2:38" ht="14.25" customHeight="1">
      <c r="B12" s="9" t="str">
        <f t="shared" si="0"/>
        <v>Chakhang PHC</v>
      </c>
      <c r="C12" s="10">
        <v>12</v>
      </c>
      <c r="E12" s="3"/>
      <c r="F12" s="23" t="s">
        <v>18</v>
      </c>
      <c r="G12" s="29"/>
      <c r="H12" s="30"/>
      <c r="I12" s="30"/>
      <c r="J12" s="30"/>
      <c r="K12" s="30"/>
      <c r="L12" s="26" t="s">
        <v>11</v>
      </c>
      <c r="M12" s="19"/>
      <c r="N12" s="33" t="s">
        <v>15</v>
      </c>
      <c r="O12" s="32"/>
      <c r="P12" s="34"/>
      <c r="Q12" s="35"/>
      <c r="R12" s="36"/>
      <c r="S12" s="36"/>
      <c r="T12" s="36"/>
      <c r="U12" s="37"/>
      <c r="V12" s="4"/>
      <c r="W12" s="38"/>
      <c r="AL12" s="4"/>
    </row>
    <row r="13" spans="2:38" ht="14.25" customHeight="1">
      <c r="B13" s="9" t="str">
        <f t="shared" si="0"/>
        <v>Chakhang PHC</v>
      </c>
      <c r="C13" s="10">
        <v>13</v>
      </c>
      <c r="E13" s="3"/>
      <c r="F13" s="23" t="s">
        <v>19</v>
      </c>
      <c r="G13" s="29" t="s">
        <v>605</v>
      </c>
      <c r="H13" s="30"/>
      <c r="I13" s="30"/>
      <c r="J13" s="30"/>
      <c r="K13" s="30"/>
      <c r="L13" s="26" t="s">
        <v>11</v>
      </c>
      <c r="M13" s="19"/>
      <c r="N13" s="33" t="s">
        <v>15</v>
      </c>
      <c r="O13" s="32"/>
      <c r="P13" s="34" t="s">
        <v>612</v>
      </c>
      <c r="Q13" s="35"/>
      <c r="R13" s="36"/>
      <c r="S13" s="36"/>
      <c r="T13" s="36"/>
      <c r="U13" s="37"/>
      <c r="V13" s="4"/>
      <c r="W13" s="38"/>
      <c r="AL13" s="4"/>
    </row>
    <row r="14" spans="2:38" ht="14.25" customHeight="1">
      <c r="B14" s="9" t="str">
        <f t="shared" si="0"/>
        <v>Chakhang PHC</v>
      </c>
      <c r="C14" s="10">
        <v>14</v>
      </c>
      <c r="E14" s="3"/>
      <c r="F14" s="23"/>
      <c r="G14" s="29" t="s">
        <v>606</v>
      </c>
      <c r="H14" s="30"/>
      <c r="I14" s="30"/>
      <c r="J14" s="30"/>
      <c r="K14" s="30"/>
      <c r="L14" s="26" t="s">
        <v>11</v>
      </c>
      <c r="M14" s="19"/>
      <c r="N14" s="33" t="s">
        <v>15</v>
      </c>
      <c r="O14" s="32"/>
      <c r="P14" s="34"/>
      <c r="Q14" s="35"/>
      <c r="R14" s="36"/>
      <c r="S14" s="36"/>
      <c r="T14" s="36"/>
      <c r="U14" s="37"/>
      <c r="V14" s="4"/>
      <c r="W14" s="38"/>
      <c r="AL14" s="4"/>
    </row>
    <row r="15" spans="2:38" ht="14.25" customHeight="1">
      <c r="B15" s="9" t="str">
        <f t="shared" si="0"/>
        <v>Chakhang PHC</v>
      </c>
      <c r="C15" s="10">
        <v>15</v>
      </c>
      <c r="E15" s="3"/>
      <c r="F15" s="23"/>
      <c r="G15" s="29"/>
      <c r="H15" s="30"/>
      <c r="I15" s="30"/>
      <c r="J15" s="30"/>
      <c r="K15" s="30"/>
      <c r="L15" s="26" t="s">
        <v>11</v>
      </c>
      <c r="M15" s="19"/>
      <c r="N15" s="33" t="s">
        <v>15</v>
      </c>
      <c r="O15" s="32"/>
      <c r="P15" s="34"/>
      <c r="Q15" s="35"/>
      <c r="R15" s="36"/>
      <c r="S15" s="36"/>
      <c r="T15" s="36"/>
      <c r="U15" s="37"/>
      <c r="V15" s="4"/>
      <c r="W15" s="38"/>
      <c r="AL15" s="4"/>
    </row>
    <row r="16" spans="2:38" ht="14.25" customHeight="1">
      <c r="B16" s="9" t="str">
        <f t="shared" si="0"/>
        <v>Chakhang PHC</v>
      </c>
      <c r="C16" s="10">
        <v>16</v>
      </c>
      <c r="E16" s="3"/>
      <c r="F16" s="23"/>
      <c r="G16" s="29"/>
      <c r="H16" s="30"/>
      <c r="I16" s="30"/>
      <c r="J16" s="30"/>
      <c r="K16" s="30"/>
      <c r="L16" s="26" t="s">
        <v>11</v>
      </c>
      <c r="M16" s="19"/>
      <c r="N16" s="33" t="s">
        <v>15</v>
      </c>
      <c r="O16" s="32"/>
      <c r="P16" s="34"/>
      <c r="Q16" s="35"/>
      <c r="R16" s="36"/>
      <c r="S16" s="36"/>
      <c r="T16" s="36"/>
      <c r="U16" s="37"/>
      <c r="V16" s="4"/>
      <c r="W16" s="38"/>
      <c r="AL16" s="4"/>
    </row>
    <row r="17" spans="2:38" ht="14.25" customHeight="1">
      <c r="B17" s="9" t="str">
        <f t="shared" si="0"/>
        <v>Chakhang PHC</v>
      </c>
      <c r="C17" s="10">
        <v>17</v>
      </c>
      <c r="E17" s="3"/>
      <c r="F17" s="23"/>
      <c r="G17" s="29"/>
      <c r="H17" s="30"/>
      <c r="I17" s="30"/>
      <c r="J17" s="30"/>
      <c r="K17" s="30"/>
      <c r="L17" s="26" t="s">
        <v>11</v>
      </c>
      <c r="M17" s="19"/>
      <c r="N17" s="33" t="s">
        <v>15</v>
      </c>
      <c r="O17" s="32"/>
      <c r="P17" s="34"/>
      <c r="Q17" s="35"/>
      <c r="R17" s="36"/>
      <c r="S17" s="36"/>
      <c r="T17" s="36"/>
      <c r="U17" s="37"/>
      <c r="V17" s="4"/>
      <c r="W17" s="38"/>
      <c r="AL17" s="4"/>
    </row>
    <row r="18" spans="2:38" ht="14.25" customHeight="1">
      <c r="B18" s="9" t="str">
        <f t="shared" si="0"/>
        <v>Chakhang PHC</v>
      </c>
      <c r="C18" s="10">
        <v>18</v>
      </c>
      <c r="E18" s="3"/>
      <c r="F18" s="23"/>
      <c r="G18" s="29"/>
      <c r="H18" s="30"/>
      <c r="I18" s="30"/>
      <c r="J18" s="30"/>
      <c r="K18" s="30"/>
      <c r="L18" s="26" t="s">
        <v>11</v>
      </c>
      <c r="M18" s="19"/>
      <c r="N18" s="33" t="s">
        <v>15</v>
      </c>
      <c r="O18" s="32"/>
      <c r="P18" s="34"/>
      <c r="Q18" s="35"/>
      <c r="R18" s="36"/>
      <c r="S18" s="36"/>
      <c r="T18" s="36"/>
      <c r="U18" s="37"/>
      <c r="V18" s="4"/>
      <c r="W18" s="38"/>
      <c r="AL18" s="4"/>
    </row>
    <row r="19" spans="2:38" ht="14.25" customHeight="1">
      <c r="B19" s="9" t="str">
        <f t="shared" si="0"/>
        <v>Chakhang PHC</v>
      </c>
      <c r="C19" s="10">
        <v>19</v>
      </c>
      <c r="E19" s="3"/>
      <c r="F19" s="23" t="s">
        <v>20</v>
      </c>
      <c r="G19" s="29"/>
      <c r="H19" s="30"/>
      <c r="I19" s="30"/>
      <c r="J19" s="30"/>
      <c r="K19" s="30"/>
      <c r="L19" s="26" t="s">
        <v>11</v>
      </c>
      <c r="M19" s="19"/>
      <c r="N19" s="33" t="s">
        <v>15</v>
      </c>
      <c r="O19" s="32"/>
      <c r="P19" s="34"/>
      <c r="Q19" s="35"/>
      <c r="R19" s="36"/>
      <c r="S19" s="36"/>
      <c r="T19" s="36"/>
      <c r="U19" s="37"/>
      <c r="V19" s="4"/>
      <c r="W19" s="38"/>
      <c r="AL19" s="4"/>
    </row>
    <row r="20" spans="2:38" ht="14.25" customHeight="1">
      <c r="B20" s="9" t="str">
        <f t="shared" si="0"/>
        <v>Chakhang PHC</v>
      </c>
      <c r="C20" s="10">
        <v>20</v>
      </c>
      <c r="E20" s="3"/>
      <c r="F20" s="23"/>
      <c r="G20" s="29"/>
      <c r="H20" s="30"/>
      <c r="I20" s="30"/>
      <c r="J20" s="30"/>
      <c r="K20" s="30"/>
      <c r="L20" s="26" t="s">
        <v>11</v>
      </c>
      <c r="M20" s="19"/>
      <c r="N20" s="33" t="s">
        <v>15</v>
      </c>
      <c r="O20" s="32"/>
      <c r="P20" s="34"/>
      <c r="Q20" s="35"/>
      <c r="R20" s="36"/>
      <c r="S20" s="36"/>
      <c r="T20" s="36"/>
      <c r="U20" s="37"/>
      <c r="V20" s="4"/>
      <c r="W20" s="38"/>
      <c r="AL20" s="4"/>
    </row>
    <row r="21" spans="2:38" ht="14.25" customHeight="1">
      <c r="B21" s="9" t="str">
        <f t="shared" si="0"/>
        <v>Chakhang PHC</v>
      </c>
      <c r="C21" s="10">
        <v>21</v>
      </c>
      <c r="E21" s="3"/>
      <c r="F21" s="23"/>
      <c r="G21" s="29"/>
      <c r="H21" s="30"/>
      <c r="I21" s="30"/>
      <c r="J21" s="30"/>
      <c r="K21" s="30"/>
      <c r="L21" s="26" t="s">
        <v>11</v>
      </c>
      <c r="M21" s="19"/>
      <c r="N21" s="33" t="s">
        <v>15</v>
      </c>
      <c r="O21" s="32"/>
      <c r="P21" s="34"/>
      <c r="Q21" s="35"/>
      <c r="R21" s="36"/>
      <c r="S21" s="36"/>
      <c r="T21" s="36"/>
      <c r="U21" s="37"/>
      <c r="V21" s="4"/>
      <c r="W21" s="38"/>
      <c r="AL21" s="4"/>
    </row>
    <row r="22" spans="2:38" ht="14.25" customHeight="1">
      <c r="B22" s="9" t="str">
        <f t="shared" si="0"/>
        <v>Chakhang PHC</v>
      </c>
      <c r="C22" s="10">
        <v>22</v>
      </c>
      <c r="E22" s="3"/>
      <c r="F22" s="23" t="s">
        <v>21</v>
      </c>
      <c r="G22" s="29"/>
      <c r="H22" s="30"/>
      <c r="I22" s="30"/>
      <c r="J22" s="30"/>
      <c r="K22" s="30"/>
      <c r="L22" s="26" t="s">
        <v>22</v>
      </c>
      <c r="M22" s="19"/>
      <c r="N22" s="33" t="s">
        <v>15</v>
      </c>
      <c r="O22" s="32"/>
      <c r="P22" s="34"/>
      <c r="Q22" s="35"/>
      <c r="R22" s="36"/>
      <c r="S22" s="36"/>
      <c r="T22" s="36"/>
      <c r="U22" s="37"/>
      <c r="V22" s="4"/>
      <c r="W22" s="38"/>
      <c r="AL22" s="4"/>
    </row>
    <row r="23" spans="2:38" ht="14.25" customHeight="1">
      <c r="B23" s="9" t="str">
        <f t="shared" si="0"/>
        <v>Chakhang PHC</v>
      </c>
      <c r="C23" s="10">
        <v>23</v>
      </c>
      <c r="E23" s="3"/>
      <c r="F23" s="23" t="s">
        <v>23</v>
      </c>
      <c r="G23" s="29" t="s">
        <v>613</v>
      </c>
      <c r="H23" s="30" t="s">
        <v>607</v>
      </c>
      <c r="I23" s="30"/>
      <c r="J23" s="30"/>
      <c r="K23" s="30"/>
      <c r="L23" s="26" t="s">
        <v>22</v>
      </c>
      <c r="M23" s="19"/>
      <c r="N23" s="33" t="s">
        <v>15</v>
      </c>
      <c r="O23" s="32"/>
      <c r="P23" s="34"/>
      <c r="Q23" s="35"/>
      <c r="R23" s="36"/>
      <c r="S23" s="36"/>
      <c r="T23" s="36"/>
      <c r="U23" s="37"/>
      <c r="V23" s="4"/>
      <c r="W23" s="38"/>
      <c r="AL23" s="4"/>
    </row>
    <row r="24" spans="2:38" ht="14.25" customHeight="1">
      <c r="B24" s="9" t="str">
        <f t="shared" si="0"/>
        <v>Chakhang PHC</v>
      </c>
      <c r="C24" s="10">
        <v>24</v>
      </c>
      <c r="E24" s="3"/>
      <c r="F24" s="23" t="s">
        <v>24</v>
      </c>
      <c r="G24" s="29" t="s">
        <v>608</v>
      </c>
      <c r="H24" s="30"/>
      <c r="I24" s="30"/>
      <c r="J24" s="30"/>
      <c r="K24" s="30"/>
      <c r="L24" s="26" t="s">
        <v>22</v>
      </c>
      <c r="M24" s="19"/>
      <c r="N24" s="33" t="s">
        <v>15</v>
      </c>
      <c r="O24" s="32"/>
      <c r="P24" s="34"/>
      <c r="Q24" s="35"/>
      <c r="R24" s="36"/>
      <c r="S24" s="36"/>
      <c r="T24" s="36"/>
      <c r="U24" s="37"/>
      <c r="V24" s="4"/>
      <c r="W24" s="38"/>
      <c r="AL24" s="4"/>
    </row>
    <row r="25" spans="2:38" ht="14.25" customHeight="1">
      <c r="B25" s="9" t="str">
        <f t="shared" si="0"/>
        <v>Chakhang PHC</v>
      </c>
      <c r="C25" s="10">
        <v>25</v>
      </c>
      <c r="E25" s="3"/>
      <c r="F25" s="23"/>
      <c r="G25" s="29"/>
      <c r="H25" s="30"/>
      <c r="I25" s="30"/>
      <c r="J25" s="30"/>
      <c r="K25" s="30"/>
      <c r="L25" s="26" t="s">
        <v>22</v>
      </c>
      <c r="M25" s="19"/>
      <c r="N25" s="33" t="s">
        <v>15</v>
      </c>
      <c r="O25" s="32"/>
      <c r="P25" s="34"/>
      <c r="Q25" s="35"/>
      <c r="R25" s="36"/>
      <c r="S25" s="36"/>
      <c r="T25" s="36"/>
      <c r="U25" s="37"/>
      <c r="V25" s="4"/>
      <c r="W25" s="38"/>
      <c r="AL25" s="4"/>
    </row>
    <row r="26" spans="2:38" ht="14.25" customHeight="1">
      <c r="B26" s="9" t="str">
        <f t="shared" si="0"/>
        <v>Chakhang PHC</v>
      </c>
      <c r="C26" s="10">
        <v>26</v>
      </c>
      <c r="E26" s="3"/>
      <c r="F26" s="23" t="s">
        <v>25</v>
      </c>
      <c r="G26" s="29"/>
      <c r="H26" s="30"/>
      <c r="I26" s="30"/>
      <c r="J26" s="30"/>
      <c r="K26" s="30"/>
      <c r="L26" s="26" t="s">
        <v>11</v>
      </c>
      <c r="M26" s="19"/>
      <c r="N26" s="33" t="s">
        <v>15</v>
      </c>
      <c r="O26" s="32"/>
      <c r="P26" s="34"/>
      <c r="Q26" s="35"/>
      <c r="R26" s="36"/>
      <c r="S26" s="36"/>
      <c r="T26" s="36"/>
      <c r="U26" s="37"/>
      <c r="V26" s="4"/>
      <c r="W26" s="38"/>
      <c r="AL26" s="4"/>
    </row>
    <row r="27" spans="2:38" ht="14.25" customHeight="1">
      <c r="B27" s="9" t="str">
        <f t="shared" si="0"/>
        <v>Chakhang PHC</v>
      </c>
      <c r="C27" s="10">
        <v>27</v>
      </c>
      <c r="E27" s="3"/>
      <c r="F27" s="23" t="s">
        <v>26</v>
      </c>
      <c r="G27" s="29" t="s">
        <v>609</v>
      </c>
      <c r="H27" s="30"/>
      <c r="I27" s="30"/>
      <c r="J27" s="30"/>
      <c r="K27" s="30"/>
      <c r="L27" s="26" t="s">
        <v>11</v>
      </c>
      <c r="M27" s="19"/>
      <c r="N27" s="19"/>
      <c r="O27" s="19"/>
      <c r="P27" s="19"/>
      <c r="Q27" s="19"/>
      <c r="R27" s="19"/>
      <c r="S27" s="19"/>
      <c r="T27" s="19"/>
      <c r="U27" s="19"/>
      <c r="V27" s="19"/>
      <c r="W27" s="38"/>
      <c r="AL27" s="4"/>
    </row>
    <row r="28" spans="2:38" ht="12.75" customHeight="1">
      <c r="B28" s="9" t="str">
        <f t="shared" si="0"/>
        <v>Chakhang PHC</v>
      </c>
      <c r="C28" s="10">
        <v>28</v>
      </c>
      <c r="E28" s="3"/>
      <c r="F28" s="39"/>
      <c r="G28" s="40"/>
      <c r="H28" s="41"/>
      <c r="I28" s="41"/>
      <c r="J28" s="41"/>
      <c r="K28" s="41"/>
      <c r="L28" s="41"/>
      <c r="M28" s="19"/>
      <c r="N28" s="4"/>
      <c r="O28" s="4"/>
      <c r="P28" s="4"/>
      <c r="Q28" s="4"/>
      <c r="R28" s="19"/>
      <c r="S28" s="4"/>
      <c r="T28" s="4"/>
      <c r="U28" s="4"/>
      <c r="V28" s="4"/>
      <c r="W28" s="38"/>
      <c r="AL28" s="4"/>
    </row>
    <row r="29" spans="2:38" ht="1.5" customHeight="1">
      <c r="B29" s="9" t="str">
        <f t="shared" si="0"/>
        <v>Chakhang PHC</v>
      </c>
      <c r="C29" s="10">
        <v>29</v>
      </c>
      <c r="E29" s="4"/>
      <c r="F29" s="4"/>
      <c r="G29" s="5"/>
      <c r="H29" s="7"/>
      <c r="I29" s="7"/>
      <c r="J29" s="7"/>
      <c r="K29" s="7"/>
      <c r="L29" s="7"/>
      <c r="M29" s="7"/>
      <c r="N29" s="7"/>
      <c r="O29" s="7"/>
      <c r="P29" s="7"/>
      <c r="Q29" s="7"/>
      <c r="R29" s="7"/>
      <c r="S29" s="7"/>
      <c r="T29" s="7"/>
      <c r="U29" s="8"/>
      <c r="V29" s="7"/>
      <c r="W29" s="8"/>
      <c r="AL29" s="7"/>
    </row>
    <row r="30" spans="2:38" ht="6" customHeight="1">
      <c r="B30" s="9" t="str">
        <f t="shared" si="0"/>
        <v>Chakhang PHC</v>
      </c>
      <c r="C30" s="10">
        <v>30</v>
      </c>
      <c r="D30" s="42"/>
      <c r="E30" s="3"/>
      <c r="F30" s="4"/>
      <c r="G30" s="5"/>
      <c r="H30" s="7"/>
      <c r="I30" s="7"/>
      <c r="J30" s="7"/>
      <c r="K30" s="7"/>
      <c r="L30" s="7"/>
      <c r="M30" s="7"/>
      <c r="N30" s="7"/>
      <c r="O30" s="7"/>
      <c r="P30" s="7"/>
      <c r="Q30" s="7"/>
      <c r="R30" s="7"/>
      <c r="S30" s="7"/>
      <c r="T30" s="7"/>
      <c r="U30" s="8"/>
      <c r="V30" s="7"/>
      <c r="W30" s="8"/>
      <c r="AL30" s="7"/>
    </row>
    <row r="31" spans="2:38" ht="13.5" customHeight="1">
      <c r="B31" s="9" t="str">
        <f t="shared" si="0"/>
        <v>Chakhang PHC</v>
      </c>
      <c r="C31" s="10">
        <v>31</v>
      </c>
      <c r="E31" s="43" t="s">
        <v>27</v>
      </c>
      <c r="F31" s="44"/>
      <c r="G31" s="45"/>
      <c r="H31" s="46" t="s">
        <v>28</v>
      </c>
      <c r="I31" s="46" t="s">
        <v>29</v>
      </c>
      <c r="J31" s="46" t="s">
        <v>30</v>
      </c>
      <c r="K31" s="46" t="s">
        <v>31</v>
      </c>
      <c r="L31" s="46" t="s">
        <v>32</v>
      </c>
      <c r="M31" s="46" t="s">
        <v>33</v>
      </c>
      <c r="N31" s="46" t="s">
        <v>34</v>
      </c>
      <c r="O31" s="46" t="s">
        <v>35</v>
      </c>
      <c r="P31" s="46" t="s">
        <v>36</v>
      </c>
      <c r="Q31" s="46" t="s">
        <v>37</v>
      </c>
      <c r="R31" s="46" t="s">
        <v>38</v>
      </c>
      <c r="S31" s="46" t="s">
        <v>39</v>
      </c>
      <c r="T31" s="46" t="s">
        <v>40</v>
      </c>
      <c r="U31" s="47" t="s">
        <v>41</v>
      </c>
      <c r="V31" s="48" t="s">
        <v>42</v>
      </c>
      <c r="W31" s="47" t="s">
        <v>43</v>
      </c>
      <c r="X31" s="46" t="s">
        <v>44</v>
      </c>
      <c r="AL31" s="46" t="s">
        <v>45</v>
      </c>
    </row>
    <row r="32" spans="2:38" ht="2.25" customHeight="1">
      <c r="B32" s="9" t="str">
        <f t="shared" si="0"/>
        <v>Chakhang PHC</v>
      </c>
      <c r="C32" s="10">
        <v>32</v>
      </c>
      <c r="E32" s="3"/>
      <c r="F32" s="4"/>
      <c r="G32" s="5"/>
      <c r="H32" s="7"/>
      <c r="I32" s="7"/>
      <c r="J32" s="2"/>
      <c r="K32" s="2"/>
      <c r="L32" s="2"/>
      <c r="M32" s="2"/>
      <c r="N32" s="2"/>
      <c r="O32" s="2"/>
      <c r="P32" s="2"/>
      <c r="Q32" s="2"/>
      <c r="R32" s="2"/>
      <c r="S32" s="2"/>
      <c r="T32" s="2"/>
      <c r="U32" s="2"/>
      <c r="V32" s="2"/>
      <c r="W32" s="49"/>
      <c r="X32" s="2"/>
      <c r="AL32" s="2"/>
    </row>
    <row r="33" spans="2:38" ht="15" customHeight="1">
      <c r="B33" s="9" t="str">
        <f t="shared" si="0"/>
        <v>Chakhang PHC</v>
      </c>
      <c r="C33" s="10">
        <v>33</v>
      </c>
      <c r="E33" s="50">
        <v>1</v>
      </c>
      <c r="F33" s="51" t="s">
        <v>46</v>
      </c>
      <c r="G33" s="52">
        <v>3</v>
      </c>
      <c r="H33" s="53" t="s">
        <v>11</v>
      </c>
      <c r="I33" s="2"/>
      <c r="J33" s="54">
        <v>1</v>
      </c>
      <c r="K33" s="344" t="s">
        <v>47</v>
      </c>
      <c r="L33" s="342"/>
      <c r="M33" s="342"/>
      <c r="N33" s="342"/>
      <c r="O33" s="342"/>
      <c r="P33" s="342"/>
      <c r="Q33" s="342"/>
      <c r="R33" s="342"/>
      <c r="S33" s="342"/>
      <c r="T33" s="343"/>
      <c r="U33" s="55"/>
      <c r="V33" s="2"/>
      <c r="W33" s="49"/>
      <c r="X33" s="2"/>
      <c r="AL33" s="2"/>
    </row>
    <row r="34" spans="2:38" ht="15" customHeight="1">
      <c r="B34" s="9" t="str">
        <f t="shared" si="0"/>
        <v>Chakhang PHC</v>
      </c>
      <c r="C34" s="10">
        <v>34</v>
      </c>
      <c r="E34" s="50">
        <v>2</v>
      </c>
      <c r="F34" s="51" t="s">
        <v>48</v>
      </c>
      <c r="G34" s="52">
        <v>350</v>
      </c>
      <c r="H34" s="53" t="s">
        <v>11</v>
      </c>
      <c r="I34" s="2"/>
      <c r="J34" s="54">
        <v>2</v>
      </c>
      <c r="K34" s="344" t="s">
        <v>49</v>
      </c>
      <c r="L34" s="342"/>
      <c r="M34" s="342"/>
      <c r="N34" s="342"/>
      <c r="O34" s="342"/>
      <c r="P34" s="342"/>
      <c r="Q34" s="342"/>
      <c r="R34" s="342"/>
      <c r="S34" s="342"/>
      <c r="T34" s="343"/>
      <c r="U34" s="55"/>
      <c r="V34" s="2"/>
      <c r="W34" s="49"/>
      <c r="X34" s="2"/>
      <c r="AL34" s="2"/>
    </row>
    <row r="35" spans="2:38" ht="15" customHeight="1">
      <c r="B35" s="9" t="str">
        <f t="shared" si="0"/>
        <v>Chakhang PHC</v>
      </c>
      <c r="C35" s="10">
        <v>35</v>
      </c>
      <c r="E35" s="50">
        <v>3</v>
      </c>
      <c r="F35" s="51" t="s">
        <v>50</v>
      </c>
      <c r="G35" s="52">
        <v>18</v>
      </c>
      <c r="H35" s="53" t="s">
        <v>11</v>
      </c>
      <c r="I35" s="2"/>
      <c r="J35" s="2"/>
      <c r="K35" s="2"/>
      <c r="L35" s="2"/>
      <c r="M35" s="2"/>
      <c r="N35" s="2"/>
      <c r="O35" s="2"/>
      <c r="P35" s="2"/>
      <c r="Q35" s="2"/>
      <c r="R35" s="2"/>
      <c r="S35" s="2"/>
      <c r="T35" s="2"/>
      <c r="U35" s="56">
        <f>SUM(U33:U34)</f>
        <v>0</v>
      </c>
      <c r="V35" s="2"/>
      <c r="W35" s="49"/>
      <c r="X35" s="2"/>
      <c r="AL35" s="2"/>
    </row>
    <row r="36" spans="2:38" ht="15" customHeight="1">
      <c r="B36" s="9" t="str">
        <f t="shared" si="0"/>
        <v>Chakhang PHC</v>
      </c>
      <c r="C36" s="10">
        <v>36</v>
      </c>
      <c r="E36" s="50">
        <v>4</v>
      </c>
      <c r="F36" s="51" t="s">
        <v>51</v>
      </c>
      <c r="G36" s="52">
        <v>9</v>
      </c>
      <c r="H36" s="53" t="s">
        <v>11</v>
      </c>
      <c r="I36" s="2"/>
      <c r="J36" s="2"/>
      <c r="K36" s="2"/>
      <c r="L36" s="2"/>
      <c r="M36" s="2"/>
      <c r="N36" s="2"/>
      <c r="O36" s="2"/>
      <c r="P36" s="2"/>
      <c r="Q36" s="2"/>
      <c r="R36" s="2"/>
      <c r="S36" s="2"/>
      <c r="T36" s="2"/>
      <c r="U36" s="2"/>
      <c r="V36" s="2"/>
      <c r="W36" s="49"/>
      <c r="X36" s="2"/>
      <c r="AL36" s="2"/>
    </row>
    <row r="37" spans="2:38" ht="15" customHeight="1">
      <c r="B37" s="9" t="str">
        <f t="shared" si="0"/>
        <v>Chakhang PHC</v>
      </c>
      <c r="C37" s="10">
        <v>37</v>
      </c>
      <c r="E37" s="50">
        <v>5</v>
      </c>
      <c r="F37" s="51" t="s">
        <v>52</v>
      </c>
      <c r="G37" s="52">
        <v>9</v>
      </c>
      <c r="H37" s="53" t="s">
        <v>11</v>
      </c>
      <c r="I37" s="2"/>
      <c r="J37" s="2"/>
      <c r="K37" s="2"/>
      <c r="L37" s="2"/>
      <c r="M37" s="2"/>
      <c r="N37" s="2"/>
      <c r="O37" s="2"/>
      <c r="P37" s="2"/>
      <c r="Q37" s="2"/>
      <c r="R37" s="2"/>
      <c r="S37" s="2"/>
      <c r="T37" s="2"/>
      <c r="U37" s="2"/>
      <c r="V37" s="2"/>
      <c r="W37" s="49"/>
      <c r="X37" s="2"/>
      <c r="AL37" s="2"/>
    </row>
    <row r="38" spans="2:38" ht="15" customHeight="1">
      <c r="B38" s="9" t="str">
        <f t="shared" si="0"/>
        <v>Chakhang PHC</v>
      </c>
      <c r="C38" s="10">
        <v>38</v>
      </c>
      <c r="E38" s="50">
        <v>6</v>
      </c>
      <c r="F38" s="51" t="s">
        <v>53</v>
      </c>
      <c r="G38" s="52">
        <v>0</v>
      </c>
      <c r="H38" s="53" t="s">
        <v>11</v>
      </c>
      <c r="I38" s="2"/>
      <c r="J38" s="2"/>
      <c r="K38" s="2"/>
      <c r="L38" s="2"/>
      <c r="M38" s="2"/>
      <c r="N38" s="2"/>
      <c r="O38" s="2"/>
      <c r="P38" s="2"/>
      <c r="Q38" s="2"/>
      <c r="R38" s="2"/>
      <c r="S38" s="2"/>
      <c r="T38" s="2"/>
      <c r="U38" s="2"/>
      <c r="V38" s="2"/>
      <c r="W38" s="49"/>
      <c r="X38" s="2"/>
      <c r="AL38" s="2"/>
    </row>
    <row r="39" spans="2:38" ht="15" customHeight="1">
      <c r="B39" s="9" t="str">
        <f t="shared" si="0"/>
        <v>Chakhang PHC</v>
      </c>
      <c r="C39" s="10">
        <v>39</v>
      </c>
      <c r="E39" s="50">
        <v>7</v>
      </c>
      <c r="F39" s="51" t="s">
        <v>54</v>
      </c>
      <c r="G39" s="52">
        <v>0</v>
      </c>
      <c r="H39" s="53" t="s">
        <v>11</v>
      </c>
      <c r="I39" s="2"/>
      <c r="J39" s="2"/>
      <c r="K39" s="2"/>
      <c r="L39" s="2"/>
      <c r="M39" s="2"/>
      <c r="N39" s="2"/>
      <c r="O39" s="2"/>
      <c r="P39" s="2"/>
      <c r="Q39" s="2"/>
      <c r="R39" s="2"/>
      <c r="S39" s="2"/>
      <c r="T39" s="2"/>
      <c r="U39" s="2"/>
      <c r="V39" s="2"/>
      <c r="W39" s="49"/>
      <c r="X39" s="2"/>
      <c r="AL39" s="2"/>
    </row>
    <row r="40" spans="2:38" ht="1.5" customHeight="1">
      <c r="B40" s="9" t="str">
        <f t="shared" si="0"/>
        <v>Chakhang PHC</v>
      </c>
      <c r="C40" s="10">
        <v>40</v>
      </c>
      <c r="D40" s="42"/>
      <c r="E40" s="3"/>
      <c r="F40" s="4"/>
      <c r="G40" s="5"/>
      <c r="H40" s="7"/>
      <c r="I40" s="7"/>
      <c r="J40" s="7"/>
      <c r="K40" s="7"/>
      <c r="L40" s="7"/>
      <c r="M40" s="7"/>
      <c r="N40" s="7"/>
      <c r="O40" s="7"/>
      <c r="P40" s="7"/>
      <c r="Q40" s="7"/>
      <c r="R40" s="7"/>
      <c r="S40" s="7"/>
      <c r="T40" s="7"/>
      <c r="U40" s="8"/>
      <c r="V40" s="7"/>
      <c r="W40" s="8"/>
      <c r="AL40" s="7"/>
    </row>
    <row r="41" spans="2:38" ht="13.5" customHeight="1">
      <c r="B41" s="9" t="str">
        <f t="shared" si="0"/>
        <v>Chakhang PHC</v>
      </c>
      <c r="C41" s="10">
        <v>41</v>
      </c>
      <c r="D41" s="57" t="s">
        <v>55</v>
      </c>
      <c r="E41" s="43" t="s">
        <v>56</v>
      </c>
      <c r="F41" s="44"/>
      <c r="G41" s="45" t="s">
        <v>57</v>
      </c>
      <c r="H41" s="46" t="s">
        <v>28</v>
      </c>
      <c r="I41" s="46" t="s">
        <v>29</v>
      </c>
      <c r="J41" s="46" t="s">
        <v>30</v>
      </c>
      <c r="K41" s="46" t="s">
        <v>31</v>
      </c>
      <c r="L41" s="46" t="s">
        <v>32</v>
      </c>
      <c r="M41" s="46" t="s">
        <v>33</v>
      </c>
      <c r="N41" s="46" t="s">
        <v>34</v>
      </c>
      <c r="O41" s="46" t="s">
        <v>35</v>
      </c>
      <c r="P41" s="46" t="s">
        <v>36</v>
      </c>
      <c r="Q41" s="46" t="s">
        <v>37</v>
      </c>
      <c r="R41" s="46" t="s">
        <v>38</v>
      </c>
      <c r="S41" s="46" t="s">
        <v>39</v>
      </c>
      <c r="T41" s="46" t="s">
        <v>40</v>
      </c>
      <c r="U41" s="47" t="s">
        <v>41</v>
      </c>
      <c r="V41" s="48" t="s">
        <v>42</v>
      </c>
      <c r="W41" s="47" t="s">
        <v>43</v>
      </c>
      <c r="X41" s="46" t="s">
        <v>44</v>
      </c>
      <c r="AL41" s="46" t="s">
        <v>45</v>
      </c>
    </row>
    <row r="42" spans="2:38" ht="1.5" customHeight="1">
      <c r="B42" s="9" t="str">
        <f t="shared" si="0"/>
        <v>Chakhang PHC</v>
      </c>
      <c r="C42" s="10">
        <v>42</v>
      </c>
      <c r="E42" s="3"/>
      <c r="F42" s="4"/>
      <c r="G42" s="5"/>
      <c r="H42" s="7"/>
      <c r="I42" s="7"/>
      <c r="J42" s="7"/>
      <c r="K42" s="7"/>
      <c r="L42" s="7"/>
      <c r="M42" s="7"/>
      <c r="N42" s="7"/>
      <c r="O42" s="7"/>
      <c r="P42" s="7"/>
      <c r="Q42" s="7"/>
      <c r="R42" s="7"/>
      <c r="S42" s="7"/>
      <c r="T42" s="7"/>
      <c r="U42" s="8"/>
      <c r="V42" s="7"/>
      <c r="W42" s="8"/>
      <c r="AL42" s="7"/>
    </row>
    <row r="43" spans="2:38" ht="13.5" customHeight="1">
      <c r="B43" s="9" t="str">
        <f t="shared" si="0"/>
        <v>Chakhang PHC</v>
      </c>
      <c r="C43" s="10">
        <v>43</v>
      </c>
      <c r="E43" s="58">
        <v>1</v>
      </c>
      <c r="F43" s="59" t="s">
        <v>58</v>
      </c>
      <c r="G43" s="60" t="s">
        <v>59</v>
      </c>
      <c r="H43" s="61">
        <v>93</v>
      </c>
      <c r="I43" s="61">
        <v>124</v>
      </c>
      <c r="J43" s="61">
        <v>133</v>
      </c>
      <c r="K43" s="61"/>
      <c r="L43" s="61"/>
      <c r="M43" s="61"/>
      <c r="N43" s="61"/>
      <c r="O43" s="61"/>
      <c r="P43" s="61"/>
      <c r="Q43" s="61"/>
      <c r="R43" s="61"/>
      <c r="S43" s="61"/>
      <c r="T43" s="62">
        <f t="shared" ref="T43:T46" si="1">SUM(H43:S43)</f>
        <v>350</v>
      </c>
      <c r="U43" s="63">
        <f t="shared" ref="U43:U45" si="2">G34+(5*G34/100)</f>
        <v>367.5</v>
      </c>
      <c r="V43" s="64">
        <f t="shared" ref="V43:V45" si="3">T43/U43</f>
        <v>0.95238095238095233</v>
      </c>
      <c r="W43" s="65">
        <v>5</v>
      </c>
      <c r="X43" s="66"/>
      <c r="AL43" s="67" t="s">
        <v>60</v>
      </c>
    </row>
    <row r="44" spans="2:38" ht="13.5" customHeight="1">
      <c r="B44" s="9" t="str">
        <f t="shared" si="0"/>
        <v>Chakhang PHC</v>
      </c>
      <c r="C44" s="10">
        <v>44</v>
      </c>
      <c r="E44" s="58">
        <v>2</v>
      </c>
      <c r="F44" s="59" t="s">
        <v>61</v>
      </c>
      <c r="G44" s="60" t="s">
        <v>59</v>
      </c>
      <c r="H44" s="61">
        <v>3</v>
      </c>
      <c r="I44" s="61">
        <v>4</v>
      </c>
      <c r="J44" s="61">
        <v>7</v>
      </c>
      <c r="K44" s="61"/>
      <c r="L44" s="61"/>
      <c r="M44" s="61"/>
      <c r="N44" s="61"/>
      <c r="O44" s="61"/>
      <c r="P44" s="61"/>
      <c r="Q44" s="61"/>
      <c r="R44" s="61"/>
      <c r="S44" s="61"/>
      <c r="T44" s="62">
        <f t="shared" si="1"/>
        <v>14</v>
      </c>
      <c r="U44" s="63">
        <f t="shared" si="2"/>
        <v>18.899999999999999</v>
      </c>
      <c r="V44" s="64">
        <f t="shared" si="3"/>
        <v>0.74074074074074081</v>
      </c>
      <c r="W44" s="65">
        <v>5</v>
      </c>
      <c r="X44" s="66"/>
      <c r="AL44" s="68" t="s">
        <v>62</v>
      </c>
    </row>
    <row r="45" spans="2:38" ht="13.5" customHeight="1">
      <c r="B45" s="9" t="str">
        <f t="shared" si="0"/>
        <v>Chakhang PHC</v>
      </c>
      <c r="C45" s="10">
        <v>45</v>
      </c>
      <c r="E45" s="58">
        <v>3</v>
      </c>
      <c r="F45" s="59" t="s">
        <v>63</v>
      </c>
      <c r="G45" s="60" t="s">
        <v>59</v>
      </c>
      <c r="H45" s="61">
        <v>2</v>
      </c>
      <c r="I45" s="61">
        <v>0</v>
      </c>
      <c r="J45" s="61">
        <v>7</v>
      </c>
      <c r="K45" s="61"/>
      <c r="L45" s="61"/>
      <c r="M45" s="61"/>
      <c r="N45" s="61"/>
      <c r="O45" s="61"/>
      <c r="P45" s="61"/>
      <c r="Q45" s="61"/>
      <c r="R45" s="61"/>
      <c r="S45" s="61"/>
      <c r="T45" s="62">
        <f t="shared" si="1"/>
        <v>9</v>
      </c>
      <c r="U45" s="63">
        <f t="shared" si="2"/>
        <v>9.4499999999999993</v>
      </c>
      <c r="V45" s="64">
        <f t="shared" si="3"/>
        <v>0.95238095238095244</v>
      </c>
      <c r="W45" s="63"/>
      <c r="X45" s="66"/>
      <c r="AL45" s="68" t="s">
        <v>62</v>
      </c>
    </row>
    <row r="46" spans="2:38" ht="13.5" customHeight="1">
      <c r="B46" s="9" t="str">
        <f t="shared" si="0"/>
        <v>Chakhang PHC</v>
      </c>
      <c r="C46" s="10">
        <v>46</v>
      </c>
      <c r="E46" s="58">
        <v>4</v>
      </c>
      <c r="F46" s="59" t="s">
        <v>64</v>
      </c>
      <c r="G46" s="60" t="s">
        <v>59</v>
      </c>
      <c r="H46" s="61">
        <v>2</v>
      </c>
      <c r="I46" s="61">
        <v>1</v>
      </c>
      <c r="J46" s="61">
        <v>6</v>
      </c>
      <c r="K46" s="61"/>
      <c r="L46" s="61"/>
      <c r="M46" s="61"/>
      <c r="N46" s="61"/>
      <c r="O46" s="61"/>
      <c r="P46" s="61"/>
      <c r="Q46" s="61"/>
      <c r="R46" s="61"/>
      <c r="S46" s="61"/>
      <c r="T46" s="62">
        <f t="shared" si="1"/>
        <v>9</v>
      </c>
      <c r="U46" s="63"/>
      <c r="V46" s="69"/>
      <c r="W46" s="70"/>
      <c r="X46" s="66"/>
      <c r="AL46" s="68"/>
    </row>
    <row r="47" spans="2:38" ht="1.5" customHeight="1">
      <c r="B47" s="9" t="str">
        <f t="shared" si="0"/>
        <v>Chakhang PHC</v>
      </c>
      <c r="C47" s="10">
        <v>47</v>
      </c>
      <c r="E47" s="4"/>
      <c r="F47" s="4"/>
      <c r="G47" s="5"/>
      <c r="H47" s="7"/>
      <c r="I47" s="7"/>
      <c r="J47" s="7"/>
      <c r="K47" s="7"/>
      <c r="L47" s="7"/>
      <c r="M47" s="7"/>
      <c r="N47" s="7"/>
      <c r="O47" s="7"/>
      <c r="P47" s="7"/>
      <c r="Q47" s="7"/>
      <c r="R47" s="7"/>
      <c r="S47" s="7"/>
      <c r="T47" s="7"/>
      <c r="U47" s="8"/>
      <c r="V47" s="7"/>
      <c r="W47" s="8"/>
      <c r="X47" s="2"/>
      <c r="AL47" s="7"/>
    </row>
    <row r="48" spans="2:38" ht="13.5" customHeight="1">
      <c r="B48" s="9" t="str">
        <f t="shared" si="0"/>
        <v>Chakhang PHC</v>
      </c>
      <c r="C48" s="10">
        <v>48</v>
      </c>
      <c r="E48" s="43" t="s">
        <v>65</v>
      </c>
      <c r="F48" s="44"/>
      <c r="G48" s="45" t="s">
        <v>57</v>
      </c>
      <c r="H48" s="46" t="s">
        <v>28</v>
      </c>
      <c r="I48" s="46" t="s">
        <v>29</v>
      </c>
      <c r="J48" s="46" t="s">
        <v>30</v>
      </c>
      <c r="K48" s="46" t="s">
        <v>31</v>
      </c>
      <c r="L48" s="46" t="s">
        <v>32</v>
      </c>
      <c r="M48" s="46" t="s">
        <v>33</v>
      </c>
      <c r="N48" s="46" t="s">
        <v>34</v>
      </c>
      <c r="O48" s="46" t="s">
        <v>35</v>
      </c>
      <c r="P48" s="46" t="s">
        <v>36</v>
      </c>
      <c r="Q48" s="46" t="s">
        <v>37</v>
      </c>
      <c r="R48" s="46" t="s">
        <v>38</v>
      </c>
      <c r="S48" s="46" t="s">
        <v>39</v>
      </c>
      <c r="T48" s="46" t="s">
        <v>40</v>
      </c>
      <c r="U48" s="47" t="s">
        <v>41</v>
      </c>
      <c r="V48" s="48" t="s">
        <v>42</v>
      </c>
      <c r="W48" s="47" t="s">
        <v>43</v>
      </c>
      <c r="X48" s="46" t="s">
        <v>44</v>
      </c>
      <c r="AL48" s="46" t="s">
        <v>45</v>
      </c>
    </row>
    <row r="49" spans="2:38" ht="1.5" customHeight="1">
      <c r="B49" s="9" t="str">
        <f t="shared" si="0"/>
        <v>Chakhang PHC</v>
      </c>
      <c r="C49" s="10">
        <v>49</v>
      </c>
      <c r="E49" s="3"/>
      <c r="F49" s="4"/>
      <c r="G49" s="5"/>
      <c r="H49" s="7"/>
      <c r="I49" s="7"/>
      <c r="J49" s="7"/>
      <c r="K49" s="7"/>
      <c r="L49" s="7"/>
      <c r="M49" s="7"/>
      <c r="N49" s="7"/>
      <c r="O49" s="7"/>
      <c r="P49" s="7"/>
      <c r="Q49" s="7"/>
      <c r="R49" s="7"/>
      <c r="S49" s="7"/>
      <c r="T49" s="7"/>
      <c r="U49" s="8"/>
      <c r="V49" s="7"/>
      <c r="W49" s="8"/>
      <c r="X49" s="2"/>
      <c r="AL49" s="7"/>
    </row>
    <row r="50" spans="2:38" ht="12.75" customHeight="1">
      <c r="B50" s="9" t="str">
        <f t="shared" si="0"/>
        <v>Chakhang PHC</v>
      </c>
      <c r="C50" s="10">
        <v>50</v>
      </c>
      <c r="E50" s="58">
        <v>1</v>
      </c>
      <c r="F50" s="71" t="s">
        <v>66</v>
      </c>
      <c r="G50" s="60" t="s">
        <v>67</v>
      </c>
      <c r="H50" s="72">
        <v>2</v>
      </c>
      <c r="I50" s="72">
        <v>0</v>
      </c>
      <c r="J50" s="72">
        <v>7</v>
      </c>
      <c r="K50" s="72"/>
      <c r="L50" s="72"/>
      <c r="M50" s="72"/>
      <c r="N50" s="72"/>
      <c r="O50" s="72"/>
      <c r="P50" s="72"/>
      <c r="Q50" s="72"/>
      <c r="R50" s="72"/>
      <c r="S50" s="72"/>
      <c r="T50" s="62">
        <f t="shared" ref="T50:T63" si="4">SUM(H50:S50)</f>
        <v>9</v>
      </c>
      <c r="U50" s="63">
        <f>G37+(5*G37/100)</f>
        <v>9.4499999999999993</v>
      </c>
      <c r="V50" s="69"/>
      <c r="W50" s="70"/>
      <c r="X50" s="66"/>
      <c r="AL50" s="68" t="s">
        <v>68</v>
      </c>
    </row>
    <row r="51" spans="2:38" ht="12.75" customHeight="1">
      <c r="B51" s="9" t="str">
        <f t="shared" si="0"/>
        <v>Chakhang PHC</v>
      </c>
      <c r="C51" s="10">
        <v>51</v>
      </c>
      <c r="E51" s="58"/>
      <c r="F51" s="71" t="s">
        <v>69</v>
      </c>
      <c r="G51" s="60" t="s">
        <v>67</v>
      </c>
      <c r="H51" s="61">
        <v>0</v>
      </c>
      <c r="I51" s="61">
        <v>0</v>
      </c>
      <c r="J51" s="61">
        <v>3</v>
      </c>
      <c r="K51" s="61"/>
      <c r="L51" s="61"/>
      <c r="M51" s="61"/>
      <c r="N51" s="61"/>
      <c r="O51" s="61"/>
      <c r="P51" s="61"/>
      <c r="Q51" s="61"/>
      <c r="R51" s="61"/>
      <c r="S51" s="61"/>
      <c r="T51" s="62">
        <f t="shared" si="4"/>
        <v>3</v>
      </c>
      <c r="U51" s="63"/>
      <c r="V51" s="69"/>
      <c r="W51" s="70"/>
      <c r="X51" s="66"/>
      <c r="AL51" s="68"/>
    </row>
    <row r="52" spans="2:38" ht="12.75" customHeight="1">
      <c r="B52" s="9" t="str">
        <f t="shared" si="0"/>
        <v>Chakhang PHC</v>
      </c>
      <c r="C52" s="10">
        <v>52</v>
      </c>
      <c r="E52" s="58"/>
      <c r="F52" s="71" t="s">
        <v>70</v>
      </c>
      <c r="G52" s="60" t="s">
        <v>67</v>
      </c>
      <c r="H52" s="61">
        <v>2</v>
      </c>
      <c r="I52" s="61">
        <v>0</v>
      </c>
      <c r="J52" s="61">
        <v>4</v>
      </c>
      <c r="K52" s="61"/>
      <c r="L52" s="61"/>
      <c r="M52" s="61"/>
      <c r="N52" s="61"/>
      <c r="O52" s="61"/>
      <c r="P52" s="61"/>
      <c r="Q52" s="61"/>
      <c r="R52" s="61"/>
      <c r="S52" s="61"/>
      <c r="T52" s="62">
        <f t="shared" si="4"/>
        <v>6</v>
      </c>
      <c r="U52" s="63"/>
      <c r="V52" s="69"/>
      <c r="W52" s="70"/>
      <c r="X52" s="66"/>
      <c r="AL52" s="68"/>
    </row>
    <row r="53" spans="2:38" ht="12.75" customHeight="1">
      <c r="B53" s="9" t="str">
        <f t="shared" si="0"/>
        <v>Chakhang PHC</v>
      </c>
      <c r="C53" s="10">
        <v>53</v>
      </c>
      <c r="E53" s="58">
        <v>2</v>
      </c>
      <c r="F53" s="71" t="s">
        <v>71</v>
      </c>
      <c r="G53" s="60" t="s">
        <v>67</v>
      </c>
      <c r="H53" s="61">
        <v>0</v>
      </c>
      <c r="I53" s="61">
        <v>0</v>
      </c>
      <c r="J53" s="61">
        <v>0</v>
      </c>
      <c r="K53" s="61"/>
      <c r="L53" s="61"/>
      <c r="M53" s="61"/>
      <c r="N53" s="61"/>
      <c r="O53" s="61"/>
      <c r="P53" s="61"/>
      <c r="Q53" s="61"/>
      <c r="R53" s="61"/>
      <c r="S53" s="61"/>
      <c r="T53" s="62">
        <f t="shared" si="4"/>
        <v>0</v>
      </c>
      <c r="U53" s="63"/>
      <c r="V53" s="69"/>
      <c r="W53" s="70"/>
      <c r="X53" s="73"/>
      <c r="AL53" s="68"/>
    </row>
    <row r="54" spans="2:38" ht="12.75" customHeight="1">
      <c r="B54" s="9" t="str">
        <f t="shared" si="0"/>
        <v>Chakhang PHC</v>
      </c>
      <c r="C54" s="10">
        <v>54</v>
      </c>
      <c r="E54" s="58">
        <v>3</v>
      </c>
      <c r="F54" s="71" t="s">
        <v>72</v>
      </c>
      <c r="G54" s="60" t="s">
        <v>67</v>
      </c>
      <c r="H54" s="61">
        <v>2</v>
      </c>
      <c r="I54" s="61">
        <v>0</v>
      </c>
      <c r="J54" s="61">
        <v>7</v>
      </c>
      <c r="K54" s="61"/>
      <c r="L54" s="61"/>
      <c r="M54" s="61"/>
      <c r="N54" s="61"/>
      <c r="O54" s="61"/>
      <c r="P54" s="61"/>
      <c r="Q54" s="61"/>
      <c r="R54" s="61"/>
      <c r="S54" s="61"/>
      <c r="T54" s="62">
        <f t="shared" si="4"/>
        <v>9</v>
      </c>
      <c r="U54" s="63">
        <f>T50</f>
        <v>9</v>
      </c>
      <c r="V54" s="64">
        <f>T54/T50</f>
        <v>1</v>
      </c>
      <c r="W54" s="65">
        <v>5</v>
      </c>
      <c r="X54" s="73"/>
      <c r="AL54" s="68"/>
    </row>
    <row r="55" spans="2:38" ht="12.75" customHeight="1">
      <c r="B55" s="9" t="str">
        <f t="shared" si="0"/>
        <v>Chakhang PHC</v>
      </c>
      <c r="C55" s="10">
        <v>55</v>
      </c>
      <c r="D55" s="42"/>
      <c r="E55" s="58">
        <v>4</v>
      </c>
      <c r="F55" s="71" t="s">
        <v>73</v>
      </c>
      <c r="G55" s="60" t="s">
        <v>67</v>
      </c>
      <c r="H55" s="61">
        <v>0</v>
      </c>
      <c r="I55" s="61">
        <v>0</v>
      </c>
      <c r="J55" s="61">
        <v>0</v>
      </c>
      <c r="K55" s="61"/>
      <c r="L55" s="61"/>
      <c r="M55" s="61"/>
      <c r="N55" s="61"/>
      <c r="O55" s="61"/>
      <c r="P55" s="61"/>
      <c r="Q55" s="61"/>
      <c r="R55" s="61"/>
      <c r="S55" s="61"/>
      <c r="T55" s="62">
        <f t="shared" si="4"/>
        <v>0</v>
      </c>
      <c r="U55" s="63"/>
      <c r="V55" s="64"/>
      <c r="W55" s="63"/>
      <c r="X55" s="66"/>
      <c r="AL55" s="68"/>
    </row>
    <row r="56" spans="2:38" ht="12.75" customHeight="1">
      <c r="B56" s="9" t="str">
        <f t="shared" si="0"/>
        <v>Chakhang PHC</v>
      </c>
      <c r="C56" s="10">
        <v>56</v>
      </c>
      <c r="D56" s="42"/>
      <c r="E56" s="58">
        <v>5</v>
      </c>
      <c r="F56" s="71" t="s">
        <v>74</v>
      </c>
      <c r="G56" s="60" t="s">
        <v>67</v>
      </c>
      <c r="H56" s="61">
        <v>2</v>
      </c>
      <c r="I56" s="61">
        <v>0</v>
      </c>
      <c r="J56" s="61">
        <v>7</v>
      </c>
      <c r="K56" s="61"/>
      <c r="L56" s="61"/>
      <c r="M56" s="61"/>
      <c r="N56" s="61"/>
      <c r="O56" s="61"/>
      <c r="P56" s="61"/>
      <c r="Q56" s="61"/>
      <c r="R56" s="61"/>
      <c r="S56" s="61"/>
      <c r="T56" s="62">
        <f t="shared" si="4"/>
        <v>9</v>
      </c>
      <c r="U56" s="63">
        <f>T50</f>
        <v>9</v>
      </c>
      <c r="V56" s="64">
        <f>T56/T50</f>
        <v>1</v>
      </c>
      <c r="W56" s="65">
        <v>5</v>
      </c>
      <c r="X56" s="66"/>
      <c r="AL56" s="68"/>
    </row>
    <row r="57" spans="2:38" ht="10.5" customHeight="1">
      <c r="B57" s="9" t="str">
        <f t="shared" si="0"/>
        <v>Chakhang PHC</v>
      </c>
      <c r="C57" s="10">
        <v>57</v>
      </c>
      <c r="D57" s="42"/>
      <c r="E57" s="58">
        <v>6</v>
      </c>
      <c r="F57" s="71" t="s">
        <v>75</v>
      </c>
      <c r="G57" s="60" t="s">
        <v>67</v>
      </c>
      <c r="H57" s="61">
        <v>0</v>
      </c>
      <c r="I57" s="61">
        <v>0</v>
      </c>
      <c r="J57" s="61">
        <v>0</v>
      </c>
      <c r="K57" s="61"/>
      <c r="L57" s="61"/>
      <c r="M57" s="61"/>
      <c r="N57" s="61"/>
      <c r="O57" s="61"/>
      <c r="P57" s="61"/>
      <c r="Q57" s="61"/>
      <c r="R57" s="61"/>
      <c r="S57" s="61"/>
      <c r="T57" s="62">
        <f t="shared" si="4"/>
        <v>0</v>
      </c>
      <c r="U57" s="63"/>
      <c r="V57" s="64"/>
      <c r="W57" s="63"/>
      <c r="X57" s="73"/>
      <c r="AL57" s="68"/>
    </row>
    <row r="58" spans="2:38" ht="10.5" customHeight="1">
      <c r="B58" s="9" t="str">
        <f t="shared" si="0"/>
        <v>Chakhang PHC</v>
      </c>
      <c r="C58" s="10">
        <v>58</v>
      </c>
      <c r="D58" s="42"/>
      <c r="E58" s="58"/>
      <c r="F58" s="71" t="s">
        <v>76</v>
      </c>
      <c r="G58" s="60" t="s">
        <v>67</v>
      </c>
      <c r="H58" s="61">
        <v>0</v>
      </c>
      <c r="I58" s="61">
        <v>0</v>
      </c>
      <c r="J58" s="61">
        <v>0</v>
      </c>
      <c r="K58" s="61"/>
      <c r="L58" s="61"/>
      <c r="M58" s="61"/>
      <c r="N58" s="61"/>
      <c r="O58" s="61"/>
      <c r="P58" s="61"/>
      <c r="Q58" s="61"/>
      <c r="R58" s="61"/>
      <c r="S58" s="61"/>
      <c r="T58" s="62">
        <f t="shared" si="4"/>
        <v>0</v>
      </c>
      <c r="U58" s="63"/>
      <c r="V58" s="64"/>
      <c r="W58" s="63"/>
      <c r="X58" s="73"/>
      <c r="AL58" s="68"/>
    </row>
    <row r="59" spans="2:38" ht="10.5" customHeight="1">
      <c r="B59" s="9" t="str">
        <f t="shared" si="0"/>
        <v>Chakhang PHC</v>
      </c>
      <c r="C59" s="10">
        <v>59</v>
      </c>
      <c r="D59" s="42"/>
      <c r="E59" s="58"/>
      <c r="F59" s="71" t="s">
        <v>77</v>
      </c>
      <c r="G59" s="60" t="s">
        <v>67</v>
      </c>
      <c r="H59" s="61">
        <v>0</v>
      </c>
      <c r="I59" s="61">
        <v>0</v>
      </c>
      <c r="J59" s="61">
        <v>0</v>
      </c>
      <c r="K59" s="61"/>
      <c r="L59" s="61"/>
      <c r="M59" s="61"/>
      <c r="N59" s="61"/>
      <c r="O59" s="61"/>
      <c r="P59" s="61"/>
      <c r="Q59" s="61"/>
      <c r="R59" s="61"/>
      <c r="S59" s="61"/>
      <c r="T59" s="62">
        <f t="shared" si="4"/>
        <v>0</v>
      </c>
      <c r="U59" s="63"/>
      <c r="V59" s="69"/>
      <c r="W59" s="70"/>
      <c r="X59" s="66"/>
      <c r="AL59" s="68"/>
    </row>
    <row r="60" spans="2:38" ht="12.75" customHeight="1">
      <c r="B60" s="9" t="str">
        <f t="shared" si="0"/>
        <v>Chakhang PHC</v>
      </c>
      <c r="C60" s="10">
        <v>60</v>
      </c>
      <c r="D60" s="42"/>
      <c r="E60" s="58">
        <v>7</v>
      </c>
      <c r="F60" s="71" t="s">
        <v>78</v>
      </c>
      <c r="G60" s="60" t="s">
        <v>67</v>
      </c>
      <c r="H60" s="61">
        <v>2</v>
      </c>
      <c r="I60" s="61">
        <v>0</v>
      </c>
      <c r="J60" s="61">
        <v>5</v>
      </c>
      <c r="K60" s="61"/>
      <c r="L60" s="61"/>
      <c r="M60" s="61"/>
      <c r="N60" s="61"/>
      <c r="O60" s="61"/>
      <c r="P60" s="61"/>
      <c r="Q60" s="61"/>
      <c r="R60" s="61"/>
      <c r="S60" s="61"/>
      <c r="T60" s="62">
        <f t="shared" si="4"/>
        <v>7</v>
      </c>
      <c r="U60" s="63">
        <f>T45</f>
        <v>9</v>
      </c>
      <c r="V60" s="64">
        <f t="shared" ref="V60:V63" si="5">T60/U60</f>
        <v>0.77777777777777779</v>
      </c>
      <c r="W60" s="63"/>
      <c r="X60" s="66"/>
      <c r="AL60" s="68" t="s">
        <v>79</v>
      </c>
    </row>
    <row r="61" spans="2:38" ht="12.75" customHeight="1">
      <c r="B61" s="9" t="str">
        <f t="shared" si="0"/>
        <v>Chakhang PHC</v>
      </c>
      <c r="C61" s="10">
        <v>61</v>
      </c>
      <c r="D61" s="42"/>
      <c r="E61" s="58"/>
      <c r="F61" s="71" t="s">
        <v>80</v>
      </c>
      <c r="G61" s="60" t="s">
        <v>67</v>
      </c>
      <c r="H61" s="61">
        <v>2</v>
      </c>
      <c r="I61" s="61">
        <v>0</v>
      </c>
      <c r="J61" s="61">
        <v>5</v>
      </c>
      <c r="K61" s="61"/>
      <c r="L61" s="61"/>
      <c r="M61" s="61"/>
      <c r="N61" s="61"/>
      <c r="O61" s="61"/>
      <c r="P61" s="61"/>
      <c r="Q61" s="61"/>
      <c r="R61" s="61"/>
      <c r="S61" s="61"/>
      <c r="T61" s="62">
        <f t="shared" si="4"/>
        <v>7</v>
      </c>
      <c r="U61" s="63">
        <f>T45</f>
        <v>9</v>
      </c>
      <c r="V61" s="64">
        <f t="shared" si="5"/>
        <v>0.77777777777777779</v>
      </c>
      <c r="W61" s="65">
        <v>5</v>
      </c>
      <c r="X61" s="66"/>
      <c r="AL61" s="68"/>
    </row>
    <row r="62" spans="2:38" ht="12.75" customHeight="1">
      <c r="B62" s="9" t="str">
        <f t="shared" si="0"/>
        <v>Chakhang PHC</v>
      </c>
      <c r="C62" s="10">
        <v>62</v>
      </c>
      <c r="D62" s="42"/>
      <c r="E62" s="58"/>
      <c r="F62" s="71" t="s">
        <v>81</v>
      </c>
      <c r="G62" s="60" t="s">
        <v>67</v>
      </c>
      <c r="H62" s="61">
        <v>2</v>
      </c>
      <c r="I62" s="61">
        <v>0</v>
      </c>
      <c r="J62" s="61">
        <v>7</v>
      </c>
      <c r="K62" s="61"/>
      <c r="L62" s="61"/>
      <c r="M62" s="61"/>
      <c r="N62" s="61"/>
      <c r="O62" s="61"/>
      <c r="P62" s="61"/>
      <c r="Q62" s="61"/>
      <c r="R62" s="61"/>
      <c r="S62" s="61"/>
      <c r="T62" s="62">
        <f t="shared" si="4"/>
        <v>9</v>
      </c>
      <c r="U62" s="63">
        <f>T45</f>
        <v>9</v>
      </c>
      <c r="V62" s="64">
        <f t="shared" si="5"/>
        <v>1</v>
      </c>
      <c r="W62" s="65">
        <v>5</v>
      </c>
      <c r="X62" s="66"/>
      <c r="AL62" s="68" t="s">
        <v>79</v>
      </c>
    </row>
    <row r="63" spans="2:38" ht="12.75" customHeight="1">
      <c r="B63" s="9" t="str">
        <f t="shared" si="0"/>
        <v>Chakhang PHC</v>
      </c>
      <c r="C63" s="10">
        <v>63</v>
      </c>
      <c r="D63" s="74"/>
      <c r="E63" s="58"/>
      <c r="F63" s="71" t="s">
        <v>82</v>
      </c>
      <c r="G63" s="60" t="s">
        <v>67</v>
      </c>
      <c r="H63" s="61">
        <v>2</v>
      </c>
      <c r="I63" s="61">
        <v>0</v>
      </c>
      <c r="J63" s="61">
        <v>0</v>
      </c>
      <c r="K63" s="61"/>
      <c r="L63" s="61"/>
      <c r="M63" s="61"/>
      <c r="N63" s="61"/>
      <c r="O63" s="61"/>
      <c r="P63" s="61"/>
      <c r="Q63" s="61"/>
      <c r="R63" s="61"/>
      <c r="S63" s="61"/>
      <c r="T63" s="62">
        <f t="shared" si="4"/>
        <v>2</v>
      </c>
      <c r="U63" s="63">
        <f>U44</f>
        <v>18.899999999999999</v>
      </c>
      <c r="V63" s="75">
        <f t="shared" si="5"/>
        <v>0.10582010582010583</v>
      </c>
      <c r="W63" s="63"/>
      <c r="X63" s="76"/>
      <c r="AL63" s="77"/>
    </row>
    <row r="64" spans="2:38" ht="1.5" customHeight="1">
      <c r="B64" s="9" t="str">
        <f t="shared" si="0"/>
        <v>Chakhang PHC</v>
      </c>
      <c r="C64" s="10">
        <v>64</v>
      </c>
      <c r="D64" s="42"/>
      <c r="E64" s="3"/>
      <c r="F64" s="78"/>
      <c r="G64" s="79"/>
      <c r="H64" s="7"/>
      <c r="I64" s="7"/>
      <c r="J64" s="7"/>
      <c r="K64" s="7"/>
      <c r="L64" s="7"/>
      <c r="M64" s="7"/>
      <c r="N64" s="7"/>
      <c r="O64" s="7"/>
      <c r="P64" s="7"/>
      <c r="Q64" s="7"/>
      <c r="R64" s="7"/>
      <c r="S64" s="7"/>
      <c r="T64" s="7"/>
      <c r="U64" s="8"/>
      <c r="V64" s="80"/>
      <c r="W64" s="8"/>
      <c r="X64" s="2"/>
      <c r="AL64" s="80"/>
    </row>
    <row r="65" spans="2:38" ht="13.5" customHeight="1">
      <c r="B65" s="9" t="str">
        <f t="shared" si="0"/>
        <v>Chakhang PHC</v>
      </c>
      <c r="C65" s="10">
        <v>65</v>
      </c>
      <c r="D65" s="57"/>
      <c r="E65" s="81" t="s">
        <v>83</v>
      </c>
      <c r="F65" s="82"/>
      <c r="G65" s="45" t="s">
        <v>57</v>
      </c>
      <c r="H65" s="46" t="s">
        <v>28</v>
      </c>
      <c r="I65" s="46" t="s">
        <v>29</v>
      </c>
      <c r="J65" s="46" t="s">
        <v>30</v>
      </c>
      <c r="K65" s="46" t="s">
        <v>31</v>
      </c>
      <c r="L65" s="46" t="s">
        <v>32</v>
      </c>
      <c r="M65" s="46" t="s">
        <v>33</v>
      </c>
      <c r="N65" s="46" t="s">
        <v>34</v>
      </c>
      <c r="O65" s="46" t="s">
        <v>35</v>
      </c>
      <c r="P65" s="46" t="s">
        <v>36</v>
      </c>
      <c r="Q65" s="46" t="s">
        <v>37</v>
      </c>
      <c r="R65" s="46" t="s">
        <v>38</v>
      </c>
      <c r="S65" s="46" t="s">
        <v>39</v>
      </c>
      <c r="T65" s="46" t="s">
        <v>40</v>
      </c>
      <c r="U65" s="47" t="s">
        <v>41</v>
      </c>
      <c r="V65" s="48" t="s">
        <v>42</v>
      </c>
      <c r="W65" s="47" t="s">
        <v>43</v>
      </c>
      <c r="X65" s="46" t="s">
        <v>44</v>
      </c>
      <c r="AL65" s="46" t="s">
        <v>45</v>
      </c>
    </row>
    <row r="66" spans="2:38" ht="1.5" customHeight="1">
      <c r="B66" s="9" t="str">
        <f t="shared" si="0"/>
        <v>Chakhang PHC</v>
      </c>
      <c r="C66" s="10">
        <v>66</v>
      </c>
      <c r="D66" s="42"/>
      <c r="E66" s="3"/>
      <c r="F66" s="78"/>
      <c r="G66" s="79"/>
      <c r="H66" s="7"/>
      <c r="I66" s="7"/>
      <c r="J66" s="7"/>
      <c r="K66" s="7"/>
      <c r="L66" s="7"/>
      <c r="M66" s="7"/>
      <c r="N66" s="7"/>
      <c r="O66" s="7"/>
      <c r="P66" s="7"/>
      <c r="Q66" s="7"/>
      <c r="R66" s="7"/>
      <c r="S66" s="7"/>
      <c r="T66" s="7"/>
      <c r="U66" s="8"/>
      <c r="V66" s="80"/>
      <c r="W66" s="8"/>
      <c r="X66" s="2"/>
      <c r="AL66" s="80"/>
    </row>
    <row r="67" spans="2:38" ht="12" customHeight="1">
      <c r="B67" s="9" t="str">
        <f t="shared" si="0"/>
        <v>Chakhang PHC</v>
      </c>
      <c r="C67" s="10">
        <v>67</v>
      </c>
      <c r="D67" s="83"/>
      <c r="E67" s="54">
        <v>1</v>
      </c>
      <c r="F67" s="84" t="s">
        <v>84</v>
      </c>
      <c r="G67" s="60" t="s">
        <v>67</v>
      </c>
      <c r="H67" s="61">
        <v>0</v>
      </c>
      <c r="I67" s="61">
        <v>0</v>
      </c>
      <c r="J67" s="61">
        <v>0</v>
      </c>
      <c r="K67" s="61"/>
      <c r="L67" s="61"/>
      <c r="M67" s="61"/>
      <c r="N67" s="61"/>
      <c r="O67" s="61"/>
      <c r="P67" s="61"/>
      <c r="Q67" s="61"/>
      <c r="R67" s="61"/>
      <c r="S67" s="61"/>
      <c r="T67" s="62">
        <f t="shared" ref="T67:T70" si="6">SUM(H67:S67)</f>
        <v>0</v>
      </c>
      <c r="U67" s="63">
        <f>T50</f>
        <v>9</v>
      </c>
      <c r="V67" s="64">
        <f t="shared" ref="V67:V70" si="7">T67/U67</f>
        <v>0</v>
      </c>
      <c r="W67" s="65">
        <v>5</v>
      </c>
      <c r="X67" s="66"/>
      <c r="AL67" s="68" t="s">
        <v>85</v>
      </c>
    </row>
    <row r="68" spans="2:38" ht="12" customHeight="1">
      <c r="B68" s="9" t="str">
        <f t="shared" si="0"/>
        <v>Chakhang PHC</v>
      </c>
      <c r="C68" s="10">
        <v>68</v>
      </c>
      <c r="D68" s="42"/>
      <c r="E68" s="54">
        <v>2</v>
      </c>
      <c r="F68" s="84" t="s">
        <v>86</v>
      </c>
      <c r="G68" s="60" t="s">
        <v>67</v>
      </c>
      <c r="H68" s="61">
        <v>0</v>
      </c>
      <c r="I68" s="61">
        <v>0</v>
      </c>
      <c r="J68" s="61">
        <v>0</v>
      </c>
      <c r="K68" s="61"/>
      <c r="L68" s="61"/>
      <c r="M68" s="61"/>
      <c r="N68" s="61"/>
      <c r="O68" s="61"/>
      <c r="P68" s="61"/>
      <c r="Q68" s="61"/>
      <c r="R68" s="61"/>
      <c r="S68" s="61"/>
      <c r="T68" s="62">
        <f t="shared" si="6"/>
        <v>0</v>
      </c>
      <c r="U68" s="63">
        <f>T50</f>
        <v>9</v>
      </c>
      <c r="V68" s="64">
        <f t="shared" si="7"/>
        <v>0</v>
      </c>
      <c r="W68" s="63"/>
      <c r="X68" s="66"/>
      <c r="AL68" s="68" t="s">
        <v>85</v>
      </c>
    </row>
    <row r="69" spans="2:38" ht="12" customHeight="1">
      <c r="B69" s="9" t="str">
        <f t="shared" si="0"/>
        <v>Chakhang PHC</v>
      </c>
      <c r="C69" s="10">
        <v>69</v>
      </c>
      <c r="D69" s="42"/>
      <c r="E69" s="54">
        <v>3</v>
      </c>
      <c r="F69" s="84" t="s">
        <v>87</v>
      </c>
      <c r="G69" s="60" t="s">
        <v>67</v>
      </c>
      <c r="H69" s="61">
        <v>0</v>
      </c>
      <c r="I69" s="61">
        <v>0</v>
      </c>
      <c r="J69" s="61">
        <v>0</v>
      </c>
      <c r="K69" s="61"/>
      <c r="L69" s="61"/>
      <c r="M69" s="61"/>
      <c r="N69" s="61"/>
      <c r="O69" s="61"/>
      <c r="P69" s="61"/>
      <c r="Q69" s="61"/>
      <c r="R69" s="61"/>
      <c r="S69" s="61"/>
      <c r="T69" s="62">
        <f t="shared" si="6"/>
        <v>0</v>
      </c>
      <c r="U69" s="63">
        <f>T50</f>
        <v>9</v>
      </c>
      <c r="V69" s="64">
        <f t="shared" si="7"/>
        <v>0</v>
      </c>
      <c r="W69" s="63"/>
      <c r="X69" s="66"/>
      <c r="AL69" s="68" t="s">
        <v>85</v>
      </c>
    </row>
    <row r="70" spans="2:38" ht="12" customHeight="1">
      <c r="B70" s="9" t="str">
        <f t="shared" si="0"/>
        <v>Chakhang PHC</v>
      </c>
      <c r="C70" s="10">
        <v>70</v>
      </c>
      <c r="D70" s="85"/>
      <c r="E70" s="54">
        <v>4</v>
      </c>
      <c r="F70" s="84" t="s">
        <v>88</v>
      </c>
      <c r="G70" s="86" t="s">
        <v>89</v>
      </c>
      <c r="H70" s="61">
        <v>0</v>
      </c>
      <c r="I70" s="61">
        <v>0</v>
      </c>
      <c r="J70" s="61">
        <v>0</v>
      </c>
      <c r="K70" s="61"/>
      <c r="L70" s="61"/>
      <c r="M70" s="61"/>
      <c r="N70" s="61"/>
      <c r="O70" s="61"/>
      <c r="P70" s="61"/>
      <c r="Q70" s="61"/>
      <c r="R70" s="61"/>
      <c r="S70" s="61"/>
      <c r="T70" s="62">
        <f t="shared" si="6"/>
        <v>0</v>
      </c>
      <c r="U70" s="63">
        <f>T50</f>
        <v>9</v>
      </c>
      <c r="V70" s="75">
        <f t="shared" si="7"/>
        <v>0</v>
      </c>
      <c r="W70" s="87">
        <v>5</v>
      </c>
      <c r="X70" s="76"/>
      <c r="AL70" s="77"/>
    </row>
    <row r="71" spans="2:38" ht="1.5" customHeight="1">
      <c r="B71" s="9" t="str">
        <f t="shared" si="0"/>
        <v>Chakhang PHC</v>
      </c>
      <c r="C71" s="10">
        <v>71</v>
      </c>
      <c r="E71" s="4"/>
      <c r="F71" s="4"/>
      <c r="G71" s="5"/>
      <c r="H71" s="7"/>
      <c r="I71" s="7"/>
      <c r="J71" s="7"/>
      <c r="K71" s="7"/>
      <c r="L71" s="7"/>
      <c r="M71" s="7"/>
      <c r="N71" s="7"/>
      <c r="O71" s="7"/>
      <c r="P71" s="7"/>
      <c r="Q71" s="7"/>
      <c r="R71" s="7"/>
      <c r="S71" s="7"/>
      <c r="T71" s="7"/>
      <c r="U71" s="8"/>
      <c r="V71" s="80"/>
      <c r="W71" s="8"/>
      <c r="X71" s="2"/>
      <c r="AL71" s="80"/>
    </row>
    <row r="72" spans="2:38" ht="13.5" customHeight="1">
      <c r="B72" s="9" t="str">
        <f t="shared" si="0"/>
        <v>Chakhang PHC</v>
      </c>
      <c r="C72" s="10">
        <v>72</v>
      </c>
      <c r="D72" s="57"/>
      <c r="E72" s="43" t="s">
        <v>90</v>
      </c>
      <c r="F72" s="82"/>
      <c r="G72" s="45" t="s">
        <v>57</v>
      </c>
      <c r="H72" s="46" t="s">
        <v>28</v>
      </c>
      <c r="I72" s="46" t="s">
        <v>29</v>
      </c>
      <c r="J72" s="46" t="s">
        <v>30</v>
      </c>
      <c r="K72" s="46" t="s">
        <v>31</v>
      </c>
      <c r="L72" s="46" t="s">
        <v>32</v>
      </c>
      <c r="M72" s="46" t="s">
        <v>33</v>
      </c>
      <c r="N72" s="46" t="s">
        <v>34</v>
      </c>
      <c r="O72" s="46" t="s">
        <v>35</v>
      </c>
      <c r="P72" s="46" t="s">
        <v>36</v>
      </c>
      <c r="Q72" s="46" t="s">
        <v>37</v>
      </c>
      <c r="R72" s="46" t="s">
        <v>38</v>
      </c>
      <c r="S72" s="46" t="s">
        <v>39</v>
      </c>
      <c r="T72" s="46" t="s">
        <v>40</v>
      </c>
      <c r="U72" s="47" t="s">
        <v>41</v>
      </c>
      <c r="V72" s="48" t="s">
        <v>42</v>
      </c>
      <c r="W72" s="47" t="s">
        <v>43</v>
      </c>
      <c r="X72" s="46" t="s">
        <v>44</v>
      </c>
      <c r="AL72" s="46" t="s">
        <v>45</v>
      </c>
    </row>
    <row r="73" spans="2:38" ht="1.5" customHeight="1">
      <c r="B73" s="9" t="str">
        <f t="shared" si="0"/>
        <v>Chakhang PHC</v>
      </c>
      <c r="C73" s="10">
        <v>73</v>
      </c>
      <c r="D73" s="42"/>
      <c r="E73" s="3"/>
      <c r="F73" s="78"/>
      <c r="G73" s="79"/>
      <c r="H73" s="7"/>
      <c r="I73" s="7"/>
      <c r="J73" s="7"/>
      <c r="K73" s="7"/>
      <c r="L73" s="7"/>
      <c r="M73" s="7"/>
      <c r="N73" s="7"/>
      <c r="O73" s="7"/>
      <c r="P73" s="7"/>
      <c r="Q73" s="7"/>
      <c r="R73" s="7"/>
      <c r="S73" s="7"/>
      <c r="T73" s="7"/>
      <c r="U73" s="8"/>
      <c r="V73" s="80"/>
      <c r="W73" s="8"/>
      <c r="X73" s="2"/>
      <c r="AL73" s="80"/>
    </row>
    <row r="74" spans="2:38" ht="12.75" customHeight="1">
      <c r="B74" s="9" t="str">
        <f t="shared" si="0"/>
        <v>Chakhang PHC</v>
      </c>
      <c r="C74" s="10">
        <v>74</v>
      </c>
      <c r="D74" s="42"/>
      <c r="E74" s="58">
        <v>1</v>
      </c>
      <c r="F74" s="88" t="s">
        <v>91</v>
      </c>
      <c r="G74" s="60" t="s">
        <v>92</v>
      </c>
      <c r="H74" s="61">
        <v>4</v>
      </c>
      <c r="I74" s="61">
        <v>4</v>
      </c>
      <c r="J74" s="61">
        <v>11</v>
      </c>
      <c r="K74" s="61"/>
      <c r="L74" s="61"/>
      <c r="M74" s="61"/>
      <c r="N74" s="61"/>
      <c r="O74" s="61"/>
      <c r="P74" s="61"/>
      <c r="Q74" s="61"/>
      <c r="R74" s="61"/>
      <c r="S74" s="61"/>
      <c r="T74" s="62">
        <f t="shared" ref="T74:T77" si="8">SUM(H74:S74)</f>
        <v>19</v>
      </c>
      <c r="U74" s="63">
        <f>5*T43/100</f>
        <v>17.5</v>
      </c>
      <c r="V74" s="89">
        <f>T74/U74</f>
        <v>1.0857142857142856</v>
      </c>
      <c r="W74" s="87">
        <v>10</v>
      </c>
      <c r="X74" s="66"/>
      <c r="AL74" s="90" t="s">
        <v>93</v>
      </c>
    </row>
    <row r="75" spans="2:38" ht="12.75" customHeight="1">
      <c r="B75" s="9" t="str">
        <f t="shared" si="0"/>
        <v>Chakhang PHC</v>
      </c>
      <c r="C75" s="10">
        <v>75</v>
      </c>
      <c r="D75" s="42"/>
      <c r="E75" s="54">
        <v>2</v>
      </c>
      <c r="F75" s="88" t="s">
        <v>94</v>
      </c>
      <c r="G75" s="60" t="s">
        <v>92</v>
      </c>
      <c r="H75" s="61">
        <v>0</v>
      </c>
      <c r="I75" s="61">
        <v>0</v>
      </c>
      <c r="J75" s="61">
        <v>0</v>
      </c>
      <c r="K75" s="61"/>
      <c r="L75" s="61"/>
      <c r="M75" s="61"/>
      <c r="N75" s="61"/>
      <c r="O75" s="61"/>
      <c r="P75" s="61"/>
      <c r="Q75" s="61"/>
      <c r="R75" s="61"/>
      <c r="S75" s="61"/>
      <c r="T75" s="62">
        <f t="shared" si="8"/>
        <v>0</v>
      </c>
      <c r="U75" s="63"/>
      <c r="V75" s="89"/>
      <c r="W75" s="89"/>
      <c r="X75" s="66"/>
      <c r="AL75" s="91"/>
    </row>
    <row r="76" spans="2:38" ht="12.75" customHeight="1">
      <c r="B76" s="9" t="str">
        <f t="shared" si="0"/>
        <v>Chakhang PHC</v>
      </c>
      <c r="C76" s="10">
        <v>76</v>
      </c>
      <c r="D76" s="42"/>
      <c r="E76" s="54"/>
      <c r="F76" s="88" t="s">
        <v>95</v>
      </c>
      <c r="G76" s="60" t="s">
        <v>92</v>
      </c>
      <c r="H76" s="61">
        <v>0</v>
      </c>
      <c r="I76" s="61">
        <v>0</v>
      </c>
      <c r="J76" s="61">
        <v>0</v>
      </c>
      <c r="K76" s="61"/>
      <c r="L76" s="61"/>
      <c r="M76" s="61"/>
      <c r="N76" s="61"/>
      <c r="O76" s="61"/>
      <c r="P76" s="61"/>
      <c r="Q76" s="61"/>
      <c r="R76" s="61"/>
      <c r="S76" s="61"/>
      <c r="T76" s="62">
        <f t="shared" si="8"/>
        <v>0</v>
      </c>
      <c r="U76" s="63"/>
      <c r="V76" s="89"/>
      <c r="W76" s="89"/>
      <c r="X76" s="66"/>
      <c r="AL76" s="91"/>
    </row>
    <row r="77" spans="2:38" ht="12.75" customHeight="1">
      <c r="B77" s="9" t="str">
        <f t="shared" si="0"/>
        <v>Chakhang PHC</v>
      </c>
      <c r="C77" s="10">
        <v>77</v>
      </c>
      <c r="D77" s="42"/>
      <c r="E77" s="54"/>
      <c r="F77" s="88" t="s">
        <v>96</v>
      </c>
      <c r="G77" s="60" t="s">
        <v>92</v>
      </c>
      <c r="H77" s="72">
        <v>0</v>
      </c>
      <c r="I77" s="72">
        <v>0</v>
      </c>
      <c r="J77" s="72">
        <v>0</v>
      </c>
      <c r="K77" s="72"/>
      <c r="L77" s="72"/>
      <c r="M77" s="72"/>
      <c r="N77" s="72"/>
      <c r="O77" s="72"/>
      <c r="P77" s="72"/>
      <c r="Q77" s="72"/>
      <c r="R77" s="72"/>
      <c r="S77" s="72"/>
      <c r="T77" s="62">
        <f t="shared" si="8"/>
        <v>0</v>
      </c>
      <c r="U77" s="63"/>
      <c r="V77" s="89">
        <f>T77</f>
        <v>0</v>
      </c>
      <c r="W77" s="89"/>
      <c r="X77" s="66"/>
      <c r="AL77" s="91"/>
    </row>
    <row r="78" spans="2:38" ht="1.5" customHeight="1">
      <c r="B78" s="9" t="str">
        <f t="shared" si="0"/>
        <v>Chakhang PHC</v>
      </c>
      <c r="C78" s="10">
        <v>78</v>
      </c>
      <c r="E78" s="4"/>
      <c r="F78" s="4"/>
      <c r="G78" s="5"/>
      <c r="H78" s="7"/>
      <c r="I78" s="7"/>
      <c r="J78" s="7"/>
      <c r="K78" s="7"/>
      <c r="L78" s="7"/>
      <c r="M78" s="7"/>
      <c r="N78" s="7"/>
      <c r="O78" s="7"/>
      <c r="P78" s="7"/>
      <c r="Q78" s="7"/>
      <c r="R78" s="7"/>
      <c r="S78" s="7"/>
      <c r="T78" s="7"/>
      <c r="U78" s="8"/>
      <c r="V78" s="80"/>
      <c r="W78" s="8"/>
      <c r="X78" s="2"/>
      <c r="AL78" s="80"/>
    </row>
    <row r="79" spans="2:38" ht="13.5" customHeight="1">
      <c r="B79" s="9" t="str">
        <f t="shared" si="0"/>
        <v>Chakhang PHC</v>
      </c>
      <c r="C79" s="10">
        <v>79</v>
      </c>
      <c r="D79" s="57"/>
      <c r="E79" s="43" t="s">
        <v>97</v>
      </c>
      <c r="F79" s="82"/>
      <c r="G79" s="45" t="s">
        <v>57</v>
      </c>
      <c r="H79" s="46" t="s">
        <v>28</v>
      </c>
      <c r="I79" s="46" t="s">
        <v>29</v>
      </c>
      <c r="J79" s="46" t="s">
        <v>30</v>
      </c>
      <c r="K79" s="46" t="s">
        <v>31</v>
      </c>
      <c r="L79" s="46" t="s">
        <v>32</v>
      </c>
      <c r="M79" s="46" t="s">
        <v>33</v>
      </c>
      <c r="N79" s="46" t="s">
        <v>34</v>
      </c>
      <c r="O79" s="46" t="s">
        <v>35</v>
      </c>
      <c r="P79" s="46" t="s">
        <v>36</v>
      </c>
      <c r="Q79" s="46" t="s">
        <v>37</v>
      </c>
      <c r="R79" s="46" t="s">
        <v>38</v>
      </c>
      <c r="S79" s="46" t="s">
        <v>39</v>
      </c>
      <c r="T79" s="46" t="s">
        <v>40</v>
      </c>
      <c r="U79" s="47" t="s">
        <v>41</v>
      </c>
      <c r="V79" s="48" t="s">
        <v>42</v>
      </c>
      <c r="W79" s="47" t="s">
        <v>43</v>
      </c>
      <c r="X79" s="46" t="s">
        <v>44</v>
      </c>
      <c r="AL79" s="46" t="s">
        <v>45</v>
      </c>
    </row>
    <row r="80" spans="2:38" ht="1.5" customHeight="1">
      <c r="B80" s="9" t="str">
        <f t="shared" si="0"/>
        <v>Chakhang PHC</v>
      </c>
      <c r="C80" s="10">
        <v>80</v>
      </c>
      <c r="D80" s="42"/>
      <c r="E80" s="3"/>
      <c r="F80" s="78"/>
      <c r="G80" s="79"/>
      <c r="H80" s="7"/>
      <c r="I80" s="7"/>
      <c r="J80" s="7"/>
      <c r="K80" s="7"/>
      <c r="L80" s="7"/>
      <c r="M80" s="7"/>
      <c r="N80" s="7"/>
      <c r="O80" s="7"/>
      <c r="P80" s="7"/>
      <c r="Q80" s="7"/>
      <c r="R80" s="7"/>
      <c r="S80" s="7"/>
      <c r="T80" s="7"/>
      <c r="U80" s="8"/>
      <c r="V80" s="80"/>
      <c r="W80" s="8"/>
      <c r="X80" s="2"/>
      <c r="AL80" s="80"/>
    </row>
    <row r="81" spans="1:38" ht="14.25" customHeight="1">
      <c r="B81" s="9" t="str">
        <f t="shared" si="0"/>
        <v>Chakhang PHC</v>
      </c>
      <c r="C81" s="10">
        <v>81</v>
      </c>
      <c r="D81" s="83"/>
      <c r="E81" s="54">
        <v>1</v>
      </c>
      <c r="F81" s="88" t="s">
        <v>98</v>
      </c>
      <c r="G81" s="60" t="s">
        <v>92</v>
      </c>
      <c r="H81" s="61">
        <v>0</v>
      </c>
      <c r="I81" s="61">
        <v>0</v>
      </c>
      <c r="J81" s="61">
        <v>0</v>
      </c>
      <c r="K81" s="61"/>
      <c r="L81" s="61"/>
      <c r="M81" s="61"/>
      <c r="N81" s="61"/>
      <c r="O81" s="61"/>
      <c r="P81" s="61"/>
      <c r="Q81" s="61"/>
      <c r="R81" s="61"/>
      <c r="S81" s="61"/>
      <c r="T81" s="62">
        <f>SUM(H81:S81)</f>
        <v>0</v>
      </c>
      <c r="U81" s="63">
        <f>2*T43/100</f>
        <v>7</v>
      </c>
      <c r="V81" s="64">
        <f>T81/U81</f>
        <v>0</v>
      </c>
      <c r="W81" s="65">
        <v>10</v>
      </c>
      <c r="X81" s="66"/>
      <c r="AL81" s="90" t="s">
        <v>99</v>
      </c>
    </row>
    <row r="82" spans="1:38" ht="1.5" customHeight="1">
      <c r="B82" s="9" t="str">
        <f t="shared" si="0"/>
        <v>Chakhang PHC</v>
      </c>
      <c r="C82" s="10">
        <v>82</v>
      </c>
      <c r="D82" s="42"/>
      <c r="E82" s="3"/>
      <c r="F82" s="78"/>
      <c r="G82" s="79"/>
      <c r="H82" s="7"/>
      <c r="I82" s="7"/>
      <c r="J82" s="7"/>
      <c r="K82" s="7"/>
      <c r="L82" s="7"/>
      <c r="M82" s="7"/>
      <c r="N82" s="7"/>
      <c r="O82" s="7"/>
      <c r="P82" s="7"/>
      <c r="Q82" s="7"/>
      <c r="R82" s="7"/>
      <c r="S82" s="7"/>
      <c r="T82" s="7"/>
      <c r="U82" s="8"/>
      <c r="V82" s="80"/>
      <c r="W82" s="8"/>
      <c r="X82" s="2"/>
      <c r="AL82" s="80"/>
    </row>
    <row r="83" spans="1:38" ht="15" customHeight="1">
      <c r="B83" s="9" t="str">
        <f t="shared" si="0"/>
        <v>Chakhang PHC</v>
      </c>
      <c r="C83" s="10">
        <v>83</v>
      </c>
      <c r="D83" s="57" t="s">
        <v>100</v>
      </c>
      <c r="E83" s="92" t="s">
        <v>101</v>
      </c>
      <c r="F83" s="82"/>
      <c r="G83" s="45" t="s">
        <v>57</v>
      </c>
      <c r="H83" s="46" t="s">
        <v>28</v>
      </c>
      <c r="I83" s="46" t="s">
        <v>29</v>
      </c>
      <c r="J83" s="46" t="s">
        <v>30</v>
      </c>
      <c r="K83" s="46" t="s">
        <v>31</v>
      </c>
      <c r="L83" s="46" t="s">
        <v>32</v>
      </c>
      <c r="M83" s="46" t="s">
        <v>33</v>
      </c>
      <c r="N83" s="46" t="s">
        <v>34</v>
      </c>
      <c r="O83" s="46" t="s">
        <v>35</v>
      </c>
      <c r="P83" s="46" t="s">
        <v>36</v>
      </c>
      <c r="Q83" s="46" t="s">
        <v>37</v>
      </c>
      <c r="R83" s="46" t="s">
        <v>38</v>
      </c>
      <c r="S83" s="46" t="s">
        <v>39</v>
      </c>
      <c r="T83" s="46" t="s">
        <v>40</v>
      </c>
      <c r="U83" s="47" t="s">
        <v>41</v>
      </c>
      <c r="V83" s="48" t="s">
        <v>42</v>
      </c>
      <c r="W83" s="47" t="s">
        <v>43</v>
      </c>
      <c r="X83" s="46" t="s">
        <v>44</v>
      </c>
      <c r="AL83" s="46" t="s">
        <v>45</v>
      </c>
    </row>
    <row r="84" spans="1:38" ht="1.5" customHeight="1">
      <c r="B84" s="9" t="str">
        <f t="shared" si="0"/>
        <v>Chakhang PHC</v>
      </c>
      <c r="C84" s="10">
        <v>84</v>
      </c>
      <c r="D84" s="42"/>
      <c r="E84" s="3"/>
      <c r="F84" s="78"/>
      <c r="G84" s="79"/>
      <c r="H84" s="7"/>
      <c r="I84" s="7"/>
      <c r="J84" s="7"/>
      <c r="K84" s="7"/>
      <c r="L84" s="7"/>
      <c r="M84" s="7"/>
      <c r="N84" s="7"/>
      <c r="O84" s="7"/>
      <c r="P84" s="7"/>
      <c r="Q84" s="7"/>
      <c r="R84" s="7"/>
      <c r="S84" s="7"/>
      <c r="T84" s="7"/>
      <c r="U84" s="8"/>
      <c r="V84" s="80"/>
      <c r="W84" s="8"/>
      <c r="X84" s="2"/>
      <c r="AL84" s="80"/>
    </row>
    <row r="85" spans="1:38" ht="13.5" customHeight="1">
      <c r="A85" s="93"/>
      <c r="B85" s="9" t="str">
        <f t="shared" si="0"/>
        <v>Chakhang PHC</v>
      </c>
      <c r="C85" s="10">
        <v>85</v>
      </c>
      <c r="D85" s="83"/>
      <c r="E85" s="54">
        <v>1</v>
      </c>
      <c r="F85" s="88" t="s">
        <v>102</v>
      </c>
      <c r="G85" s="60" t="s">
        <v>103</v>
      </c>
      <c r="H85" s="72">
        <v>34</v>
      </c>
      <c r="I85" s="72">
        <v>42</v>
      </c>
      <c r="J85" s="72">
        <v>57</v>
      </c>
      <c r="K85" s="72"/>
      <c r="L85" s="72"/>
      <c r="M85" s="72"/>
      <c r="N85" s="72"/>
      <c r="O85" s="72"/>
      <c r="P85" s="72"/>
      <c r="Q85" s="72"/>
      <c r="R85" s="72"/>
      <c r="S85" s="72"/>
      <c r="T85" s="94">
        <f t="shared" ref="T85:T95" si="9">SUM(H85:S85)</f>
        <v>133</v>
      </c>
      <c r="U85" s="63">
        <f>37*T43/100</f>
        <v>129.5</v>
      </c>
      <c r="V85" s="64">
        <f>T85/U85</f>
        <v>1.027027027027027</v>
      </c>
      <c r="W85" s="65">
        <v>10</v>
      </c>
      <c r="X85" s="66"/>
      <c r="AK85" s="93"/>
      <c r="AL85" s="90"/>
    </row>
    <row r="86" spans="1:38" ht="13.5" customHeight="1">
      <c r="A86" s="93"/>
      <c r="B86" s="9" t="str">
        <f t="shared" si="0"/>
        <v>Chakhang PHC</v>
      </c>
      <c r="C86" s="10">
        <v>86</v>
      </c>
      <c r="D86" s="42"/>
      <c r="E86" s="54"/>
      <c r="F86" s="88" t="s">
        <v>104</v>
      </c>
      <c r="G86" s="60" t="s">
        <v>103</v>
      </c>
      <c r="H86" s="61">
        <v>50</v>
      </c>
      <c r="I86" s="61">
        <v>93</v>
      </c>
      <c r="J86" s="61">
        <v>10</v>
      </c>
      <c r="K86" s="61"/>
      <c r="L86" s="61"/>
      <c r="M86" s="61"/>
      <c r="N86" s="61"/>
      <c r="O86" s="61"/>
      <c r="P86" s="61"/>
      <c r="Q86" s="61"/>
      <c r="R86" s="61"/>
      <c r="S86" s="61"/>
      <c r="T86" s="94">
        <f t="shared" si="9"/>
        <v>153</v>
      </c>
      <c r="U86" s="63">
        <f>37*T43/100</f>
        <v>129.5</v>
      </c>
      <c r="V86" s="64"/>
      <c r="W86" s="63"/>
      <c r="X86" s="66"/>
      <c r="AK86" s="93"/>
      <c r="AL86" s="90"/>
    </row>
    <row r="87" spans="1:38" ht="13.5" customHeight="1">
      <c r="A87" s="93"/>
      <c r="B87" s="9" t="str">
        <f t="shared" si="0"/>
        <v>Chakhang PHC</v>
      </c>
      <c r="C87" s="10">
        <v>87</v>
      </c>
      <c r="D87" s="42"/>
      <c r="E87" s="54"/>
      <c r="F87" s="88" t="s">
        <v>105</v>
      </c>
      <c r="G87" s="60" t="s">
        <v>103</v>
      </c>
      <c r="H87" s="61">
        <v>29</v>
      </c>
      <c r="I87" s="61">
        <v>33</v>
      </c>
      <c r="J87" s="61">
        <v>65</v>
      </c>
      <c r="K87" s="61"/>
      <c r="L87" s="61"/>
      <c r="M87" s="61"/>
      <c r="N87" s="61"/>
      <c r="O87" s="61"/>
      <c r="P87" s="61"/>
      <c r="Q87" s="61"/>
      <c r="R87" s="61"/>
      <c r="S87" s="61"/>
      <c r="T87" s="94">
        <f t="shared" si="9"/>
        <v>127</v>
      </c>
      <c r="U87" s="63">
        <f>37*T43/100</f>
        <v>129.5</v>
      </c>
      <c r="V87" s="64"/>
      <c r="W87" s="63"/>
      <c r="X87" s="66"/>
      <c r="AK87" s="93"/>
      <c r="AL87" s="90"/>
    </row>
    <row r="88" spans="1:38" ht="13.5" customHeight="1">
      <c r="A88" s="93"/>
      <c r="B88" s="9" t="str">
        <f t="shared" si="0"/>
        <v>Chakhang PHC</v>
      </c>
      <c r="C88" s="10">
        <v>88</v>
      </c>
      <c r="D88" s="42"/>
      <c r="E88" s="54">
        <v>2</v>
      </c>
      <c r="F88" s="88" t="s">
        <v>106</v>
      </c>
      <c r="G88" s="60" t="s">
        <v>103</v>
      </c>
      <c r="H88" s="72">
        <f t="shared" ref="H88:J88" si="10">SUM(H89:H91)/3</f>
        <v>0</v>
      </c>
      <c r="I88" s="72">
        <f t="shared" si="10"/>
        <v>0</v>
      </c>
      <c r="J88" s="72">
        <f t="shared" si="10"/>
        <v>0</v>
      </c>
      <c r="K88" s="72"/>
      <c r="L88" s="72"/>
      <c r="M88" s="72"/>
      <c r="N88" s="72"/>
      <c r="O88" s="72"/>
      <c r="P88" s="72"/>
      <c r="Q88" s="72"/>
      <c r="R88" s="72"/>
      <c r="S88" s="72"/>
      <c r="T88" s="94">
        <f t="shared" si="9"/>
        <v>0</v>
      </c>
      <c r="U88" s="63">
        <f>37*T43/100</f>
        <v>129.5</v>
      </c>
      <c r="V88" s="64">
        <f>T88/U88</f>
        <v>0</v>
      </c>
      <c r="W88" s="65">
        <v>10</v>
      </c>
      <c r="X88" s="66"/>
      <c r="AK88" s="93"/>
      <c r="AL88" s="90"/>
    </row>
    <row r="89" spans="1:38" ht="13.5" customHeight="1">
      <c r="A89" s="93"/>
      <c r="B89" s="9" t="str">
        <f t="shared" si="0"/>
        <v>Chakhang PHC</v>
      </c>
      <c r="C89" s="10">
        <v>89</v>
      </c>
      <c r="D89" s="42"/>
      <c r="E89" s="54"/>
      <c r="F89" s="88" t="s">
        <v>107</v>
      </c>
      <c r="G89" s="60" t="s">
        <v>103</v>
      </c>
      <c r="H89" s="61">
        <v>0</v>
      </c>
      <c r="I89" s="61">
        <v>0</v>
      </c>
      <c r="J89" s="61">
        <v>0</v>
      </c>
      <c r="K89" s="61"/>
      <c r="L89" s="61"/>
      <c r="M89" s="61"/>
      <c r="N89" s="61"/>
      <c r="O89" s="61"/>
      <c r="P89" s="61"/>
      <c r="Q89" s="61"/>
      <c r="R89" s="61"/>
      <c r="S89" s="61"/>
      <c r="T89" s="94">
        <f t="shared" si="9"/>
        <v>0</v>
      </c>
      <c r="U89" s="63">
        <f>49*U85/100</f>
        <v>63.454999999999998</v>
      </c>
      <c r="V89" s="64"/>
      <c r="W89" s="63"/>
      <c r="X89" s="66"/>
      <c r="AK89" s="93"/>
      <c r="AL89" s="90"/>
    </row>
    <row r="90" spans="1:38" ht="13.5" customHeight="1">
      <c r="A90" s="93"/>
      <c r="B90" s="9" t="str">
        <f t="shared" si="0"/>
        <v>Chakhang PHC</v>
      </c>
      <c r="C90" s="10">
        <v>90</v>
      </c>
      <c r="D90" s="42"/>
      <c r="E90" s="54"/>
      <c r="F90" s="88" t="s">
        <v>108</v>
      </c>
      <c r="G90" s="60" t="s">
        <v>103</v>
      </c>
      <c r="H90" s="61">
        <v>0</v>
      </c>
      <c r="I90" s="61">
        <v>0</v>
      </c>
      <c r="J90" s="61">
        <v>0</v>
      </c>
      <c r="K90" s="61"/>
      <c r="L90" s="61"/>
      <c r="M90" s="61"/>
      <c r="N90" s="61"/>
      <c r="O90" s="61"/>
      <c r="P90" s="61"/>
      <c r="Q90" s="61"/>
      <c r="R90" s="61"/>
      <c r="S90" s="61"/>
      <c r="T90" s="94">
        <f t="shared" si="9"/>
        <v>0</v>
      </c>
      <c r="U90" s="63">
        <f>U89</f>
        <v>63.454999999999998</v>
      </c>
      <c r="V90" s="64"/>
      <c r="W90" s="63"/>
      <c r="X90" s="66"/>
      <c r="AK90" s="93"/>
      <c r="AL90" s="90"/>
    </row>
    <row r="91" spans="1:38" ht="12.75" customHeight="1">
      <c r="A91" s="93"/>
      <c r="B91" s="9" t="str">
        <f t="shared" si="0"/>
        <v>Chakhang PHC</v>
      </c>
      <c r="C91" s="10">
        <v>91</v>
      </c>
      <c r="D91" s="42"/>
      <c r="E91" s="54"/>
      <c r="F91" s="88" t="s">
        <v>109</v>
      </c>
      <c r="G91" s="60" t="s">
        <v>103</v>
      </c>
      <c r="H91" s="61">
        <v>0</v>
      </c>
      <c r="I91" s="61">
        <v>0</v>
      </c>
      <c r="J91" s="61">
        <v>0</v>
      </c>
      <c r="K91" s="61"/>
      <c r="L91" s="61"/>
      <c r="M91" s="61"/>
      <c r="N91" s="61"/>
      <c r="O91" s="61"/>
      <c r="P91" s="61"/>
      <c r="Q91" s="61"/>
      <c r="R91" s="61"/>
      <c r="S91" s="61"/>
      <c r="T91" s="94">
        <f t="shared" si="9"/>
        <v>0</v>
      </c>
      <c r="U91" s="63">
        <f>U85</f>
        <v>129.5</v>
      </c>
      <c r="V91" s="64"/>
      <c r="W91" s="63"/>
      <c r="X91" s="66"/>
      <c r="AK91" s="93"/>
      <c r="AL91" s="90"/>
    </row>
    <row r="92" spans="1:38" ht="12.75" customHeight="1">
      <c r="A92" s="93"/>
      <c r="B92" s="9" t="str">
        <f t="shared" si="0"/>
        <v>Chakhang PHC</v>
      </c>
      <c r="C92" s="10">
        <v>92</v>
      </c>
      <c r="D92" s="42"/>
      <c r="E92" s="54">
        <v>3</v>
      </c>
      <c r="F92" s="88" t="s">
        <v>110</v>
      </c>
      <c r="G92" s="60" t="s">
        <v>103</v>
      </c>
      <c r="H92" s="72">
        <v>0</v>
      </c>
      <c r="I92" s="72">
        <v>0</v>
      </c>
      <c r="J92" s="72">
        <v>0</v>
      </c>
      <c r="K92" s="72"/>
      <c r="L92" s="72"/>
      <c r="M92" s="72"/>
      <c r="N92" s="72"/>
      <c r="O92" s="72"/>
      <c r="P92" s="72"/>
      <c r="Q92" s="72"/>
      <c r="R92" s="72"/>
      <c r="S92" s="72"/>
      <c r="T92" s="94">
        <f t="shared" si="9"/>
        <v>0</v>
      </c>
      <c r="U92" s="63"/>
      <c r="V92" s="95">
        <f t="shared" ref="V92:V95" si="11">U92*100/T85</f>
        <v>0</v>
      </c>
      <c r="W92" s="96"/>
      <c r="X92" s="66"/>
      <c r="AK92" s="93"/>
      <c r="AL92" s="91"/>
    </row>
    <row r="93" spans="1:38" ht="12.75" customHeight="1">
      <c r="A93" s="93"/>
      <c r="B93" s="9" t="str">
        <f t="shared" si="0"/>
        <v>Chakhang PHC</v>
      </c>
      <c r="C93" s="10">
        <v>93</v>
      </c>
      <c r="D93" s="42"/>
      <c r="E93" s="54"/>
      <c r="F93" s="88" t="s">
        <v>111</v>
      </c>
      <c r="G93" s="60" t="s">
        <v>103</v>
      </c>
      <c r="H93" s="61">
        <v>2</v>
      </c>
      <c r="I93" s="61">
        <v>2</v>
      </c>
      <c r="J93" s="61">
        <v>8</v>
      </c>
      <c r="K93" s="61"/>
      <c r="L93" s="61"/>
      <c r="M93" s="61"/>
      <c r="N93" s="61"/>
      <c r="O93" s="61"/>
      <c r="P93" s="61"/>
      <c r="Q93" s="61"/>
      <c r="R93" s="61"/>
      <c r="S93" s="61"/>
      <c r="T93" s="94">
        <f t="shared" si="9"/>
        <v>12</v>
      </c>
      <c r="U93" s="63"/>
      <c r="V93" s="95">
        <f t="shared" si="11"/>
        <v>0</v>
      </c>
      <c r="W93" s="96"/>
      <c r="X93" s="66"/>
      <c r="AK93" s="93"/>
      <c r="AL93" s="91"/>
    </row>
    <row r="94" spans="1:38" ht="12.75" customHeight="1">
      <c r="A94" s="93"/>
      <c r="B94" s="9" t="str">
        <f t="shared" si="0"/>
        <v>Chakhang PHC</v>
      </c>
      <c r="C94" s="10">
        <v>94</v>
      </c>
      <c r="D94" s="42"/>
      <c r="E94" s="54"/>
      <c r="F94" s="88" t="s">
        <v>112</v>
      </c>
      <c r="G94" s="60" t="s">
        <v>103</v>
      </c>
      <c r="H94" s="61">
        <v>3</v>
      </c>
      <c r="I94" s="61">
        <v>0</v>
      </c>
      <c r="J94" s="61">
        <v>1</v>
      </c>
      <c r="K94" s="61"/>
      <c r="L94" s="61"/>
      <c r="M94" s="61"/>
      <c r="N94" s="61"/>
      <c r="O94" s="61"/>
      <c r="P94" s="61"/>
      <c r="Q94" s="61"/>
      <c r="R94" s="61"/>
      <c r="S94" s="61"/>
      <c r="T94" s="94">
        <f t="shared" si="9"/>
        <v>4</v>
      </c>
      <c r="U94" s="63"/>
      <c r="V94" s="95">
        <f t="shared" si="11"/>
        <v>0</v>
      </c>
      <c r="W94" s="96"/>
      <c r="X94" s="66"/>
      <c r="AK94" s="93"/>
      <c r="AL94" s="91"/>
    </row>
    <row r="95" spans="1:38" ht="12.75" customHeight="1">
      <c r="A95" s="93"/>
      <c r="B95" s="9" t="str">
        <f t="shared" si="0"/>
        <v>Chakhang PHC</v>
      </c>
      <c r="C95" s="10">
        <v>95</v>
      </c>
      <c r="D95" s="42"/>
      <c r="E95" s="54"/>
      <c r="F95" s="88" t="s">
        <v>113</v>
      </c>
      <c r="G95" s="60" t="s">
        <v>103</v>
      </c>
      <c r="H95" s="61">
        <v>0</v>
      </c>
      <c r="I95" s="61">
        <v>0</v>
      </c>
      <c r="J95" s="61">
        <v>0</v>
      </c>
      <c r="K95" s="61"/>
      <c r="L95" s="61"/>
      <c r="M95" s="61"/>
      <c r="N95" s="61"/>
      <c r="O95" s="61"/>
      <c r="P95" s="61"/>
      <c r="Q95" s="61"/>
      <c r="R95" s="61"/>
      <c r="S95" s="61"/>
      <c r="T95" s="94">
        <f t="shared" si="9"/>
        <v>0</v>
      </c>
      <c r="U95" s="63"/>
      <c r="V95" s="95" t="e">
        <f t="shared" si="11"/>
        <v>#DIV/0!</v>
      </c>
      <c r="W95" s="96"/>
      <c r="X95" s="66"/>
      <c r="AK95" s="93"/>
      <c r="AL95" s="91"/>
    </row>
    <row r="96" spans="1:38" ht="1.5" customHeight="1">
      <c r="B96" s="9" t="str">
        <f t="shared" si="0"/>
        <v>Chakhang PHC</v>
      </c>
      <c r="C96" s="10">
        <v>96</v>
      </c>
      <c r="D96" s="42"/>
      <c r="E96" s="4"/>
      <c r="F96" s="4"/>
      <c r="G96" s="5"/>
      <c r="H96" s="7"/>
      <c r="I96" s="7"/>
      <c r="J96" s="7"/>
      <c r="K96" s="7"/>
      <c r="L96" s="7"/>
      <c r="M96" s="7"/>
      <c r="N96" s="7"/>
      <c r="O96" s="7"/>
      <c r="P96" s="7"/>
      <c r="Q96" s="7"/>
      <c r="R96" s="7"/>
      <c r="S96" s="7"/>
      <c r="T96" s="7"/>
      <c r="U96" s="8"/>
      <c r="V96" s="80"/>
      <c r="W96" s="8"/>
      <c r="X96" s="2"/>
      <c r="AL96" s="80"/>
    </row>
    <row r="97" spans="2:38" ht="15" customHeight="1">
      <c r="B97" s="9" t="str">
        <f t="shared" si="0"/>
        <v>Chakhang PHC</v>
      </c>
      <c r="C97" s="10">
        <v>97</v>
      </c>
      <c r="D97" s="42"/>
      <c r="E97" s="43" t="s">
        <v>114</v>
      </c>
      <c r="F97" s="82"/>
      <c r="G97" s="45" t="s">
        <v>57</v>
      </c>
      <c r="H97" s="46" t="s">
        <v>28</v>
      </c>
      <c r="I97" s="46" t="s">
        <v>29</v>
      </c>
      <c r="J97" s="46" t="s">
        <v>30</v>
      </c>
      <c r="K97" s="46" t="s">
        <v>31</v>
      </c>
      <c r="L97" s="46" t="s">
        <v>32</v>
      </c>
      <c r="M97" s="46" t="s">
        <v>33</v>
      </c>
      <c r="N97" s="46" t="s">
        <v>34</v>
      </c>
      <c r="O97" s="46" t="s">
        <v>35</v>
      </c>
      <c r="P97" s="46" t="s">
        <v>36</v>
      </c>
      <c r="Q97" s="46" t="s">
        <v>37</v>
      </c>
      <c r="R97" s="46" t="s">
        <v>38</v>
      </c>
      <c r="S97" s="46" t="s">
        <v>39</v>
      </c>
      <c r="T97" s="46" t="s">
        <v>40</v>
      </c>
      <c r="U97" s="47" t="s">
        <v>41</v>
      </c>
      <c r="V97" s="48" t="s">
        <v>42</v>
      </c>
      <c r="W97" s="47" t="s">
        <v>43</v>
      </c>
      <c r="X97" s="46" t="s">
        <v>44</v>
      </c>
      <c r="AL97" s="46" t="s">
        <v>45</v>
      </c>
    </row>
    <row r="98" spans="2:38" ht="1.5" customHeight="1">
      <c r="B98" s="9" t="str">
        <f t="shared" si="0"/>
        <v>Chakhang PHC</v>
      </c>
      <c r="C98" s="10">
        <v>98</v>
      </c>
      <c r="D98" s="42"/>
      <c r="E98" s="3"/>
      <c r="F98" s="78"/>
      <c r="G98" s="79"/>
      <c r="H98" s="7"/>
      <c r="I98" s="7"/>
      <c r="J98" s="7"/>
      <c r="K98" s="7"/>
      <c r="L98" s="7"/>
      <c r="M98" s="7"/>
      <c r="N98" s="7"/>
      <c r="O98" s="7"/>
      <c r="P98" s="7"/>
      <c r="Q98" s="7"/>
      <c r="R98" s="7"/>
      <c r="S98" s="7"/>
      <c r="T98" s="7"/>
      <c r="U98" s="8"/>
      <c r="V98" s="80"/>
      <c r="W98" s="8"/>
      <c r="AL98" s="2"/>
    </row>
    <row r="99" spans="2:38" ht="14.25" customHeight="1">
      <c r="B99" s="9" t="str">
        <f t="shared" si="0"/>
        <v>Chakhang PHC</v>
      </c>
      <c r="C99" s="10">
        <v>99</v>
      </c>
      <c r="D99" s="42"/>
      <c r="E99" s="58">
        <v>1</v>
      </c>
      <c r="F99" s="88" t="s">
        <v>115</v>
      </c>
      <c r="G99" s="60" t="s">
        <v>67</v>
      </c>
      <c r="H99" s="61">
        <v>0</v>
      </c>
      <c r="I99" s="61">
        <v>0</v>
      </c>
      <c r="J99" s="61">
        <v>0</v>
      </c>
      <c r="K99" s="61"/>
      <c r="L99" s="61"/>
      <c r="M99" s="61"/>
      <c r="N99" s="61"/>
      <c r="O99" s="61"/>
      <c r="P99" s="61"/>
      <c r="Q99" s="61"/>
      <c r="R99" s="61"/>
      <c r="S99" s="61"/>
      <c r="T99" s="62">
        <f t="shared" ref="T99:T103" si="12">SUM(H99:S99)</f>
        <v>0</v>
      </c>
      <c r="U99" s="63"/>
      <c r="V99" s="90"/>
      <c r="W99" s="97"/>
      <c r="AL99" s="66"/>
    </row>
    <row r="100" spans="2:38" ht="14.25" customHeight="1">
      <c r="B100" s="9" t="str">
        <f t="shared" si="0"/>
        <v>Chakhang PHC</v>
      </c>
      <c r="C100" s="10">
        <v>100</v>
      </c>
      <c r="D100" s="42"/>
      <c r="E100" s="58">
        <v>2</v>
      </c>
      <c r="F100" s="88" t="s">
        <v>116</v>
      </c>
      <c r="G100" s="60" t="s">
        <v>67</v>
      </c>
      <c r="H100" s="61">
        <v>0</v>
      </c>
      <c r="I100" s="61">
        <v>0</v>
      </c>
      <c r="J100" s="61">
        <v>0</v>
      </c>
      <c r="K100" s="61"/>
      <c r="L100" s="61"/>
      <c r="M100" s="61"/>
      <c r="N100" s="61"/>
      <c r="O100" s="61"/>
      <c r="P100" s="61"/>
      <c r="Q100" s="61"/>
      <c r="R100" s="61"/>
      <c r="S100" s="61"/>
      <c r="T100" s="62">
        <f t="shared" si="12"/>
        <v>0</v>
      </c>
      <c r="U100" s="63">
        <f>T99+T100</f>
        <v>0</v>
      </c>
      <c r="V100" s="97">
        <f>T99+T100</f>
        <v>0</v>
      </c>
      <c r="W100" s="97"/>
      <c r="AL100" s="90" t="s">
        <v>117</v>
      </c>
    </row>
    <row r="101" spans="2:38" ht="14.25" customHeight="1">
      <c r="B101" s="9" t="str">
        <f t="shared" si="0"/>
        <v>Chakhang PHC</v>
      </c>
      <c r="C101" s="10">
        <v>101</v>
      </c>
      <c r="D101" s="42"/>
      <c r="E101" s="58">
        <v>3</v>
      </c>
      <c r="F101" s="88" t="s">
        <v>118</v>
      </c>
      <c r="G101" s="60" t="s">
        <v>67</v>
      </c>
      <c r="H101" s="61">
        <v>0</v>
      </c>
      <c r="I101" s="61">
        <v>0</v>
      </c>
      <c r="J101" s="61">
        <v>0</v>
      </c>
      <c r="K101" s="61"/>
      <c r="L101" s="61"/>
      <c r="M101" s="61"/>
      <c r="N101" s="61"/>
      <c r="O101" s="61"/>
      <c r="P101" s="61"/>
      <c r="Q101" s="61"/>
      <c r="R101" s="61"/>
      <c r="S101" s="61"/>
      <c r="T101" s="62">
        <f t="shared" si="12"/>
        <v>0</v>
      </c>
      <c r="U101" s="63"/>
      <c r="V101" s="90"/>
      <c r="W101" s="97"/>
      <c r="AL101" s="66"/>
    </row>
    <row r="102" spans="2:38" ht="14.25" customHeight="1">
      <c r="B102" s="9" t="str">
        <f t="shared" si="0"/>
        <v>Chakhang PHC</v>
      </c>
      <c r="C102" s="10">
        <v>102</v>
      </c>
      <c r="D102" s="42"/>
      <c r="E102" s="54">
        <v>4</v>
      </c>
      <c r="F102" s="88" t="s">
        <v>119</v>
      </c>
      <c r="G102" s="60" t="s">
        <v>67</v>
      </c>
      <c r="H102" s="61">
        <v>0</v>
      </c>
      <c r="I102" s="61">
        <v>0</v>
      </c>
      <c r="J102" s="61">
        <v>0</v>
      </c>
      <c r="K102" s="61"/>
      <c r="L102" s="61"/>
      <c r="M102" s="61"/>
      <c r="N102" s="61"/>
      <c r="O102" s="61"/>
      <c r="P102" s="61"/>
      <c r="Q102" s="61"/>
      <c r="R102" s="61"/>
      <c r="S102" s="61"/>
      <c r="T102" s="62">
        <f t="shared" si="12"/>
        <v>0</v>
      </c>
      <c r="U102" s="63"/>
      <c r="V102" s="90">
        <f>T102*100000/T50</f>
        <v>0</v>
      </c>
      <c r="W102" s="97"/>
      <c r="AL102" s="90" t="s">
        <v>120</v>
      </c>
    </row>
    <row r="103" spans="2:38" ht="14.25" customHeight="1">
      <c r="B103" s="9" t="str">
        <f t="shared" si="0"/>
        <v>Chakhang PHC</v>
      </c>
      <c r="C103" s="10">
        <v>103</v>
      </c>
      <c r="D103" s="42"/>
      <c r="E103" s="54">
        <v>5</v>
      </c>
      <c r="F103" s="88" t="s">
        <v>121</v>
      </c>
      <c r="G103" s="60" t="s">
        <v>67</v>
      </c>
      <c r="H103" s="61">
        <v>1</v>
      </c>
      <c r="I103" s="61">
        <v>0</v>
      </c>
      <c r="J103" s="61">
        <v>0</v>
      </c>
      <c r="K103" s="61"/>
      <c r="L103" s="61"/>
      <c r="M103" s="61"/>
      <c r="N103" s="61"/>
      <c r="O103" s="61"/>
      <c r="P103" s="61"/>
      <c r="Q103" s="61"/>
      <c r="R103" s="61"/>
      <c r="S103" s="61"/>
      <c r="T103" s="62">
        <f t="shared" si="12"/>
        <v>1</v>
      </c>
      <c r="U103" s="63"/>
      <c r="V103" s="90"/>
      <c r="W103" s="97"/>
      <c r="AL103" s="66"/>
    </row>
    <row r="104" spans="2:38" ht="1.5" customHeight="1">
      <c r="B104" s="9" t="str">
        <f t="shared" si="0"/>
        <v>Chakhang PHC</v>
      </c>
      <c r="C104" s="10">
        <v>104</v>
      </c>
      <c r="D104" s="42"/>
      <c r="E104" s="3"/>
      <c r="F104" s="78"/>
      <c r="G104" s="98"/>
      <c r="H104" s="7"/>
      <c r="I104" s="7"/>
      <c r="J104" s="7"/>
      <c r="K104" s="7"/>
      <c r="L104" s="7"/>
      <c r="M104" s="7"/>
      <c r="N104" s="7"/>
      <c r="O104" s="7"/>
      <c r="P104" s="7"/>
      <c r="Q104" s="7"/>
      <c r="R104" s="7"/>
      <c r="S104" s="7"/>
      <c r="T104" s="7"/>
      <c r="U104" s="8"/>
      <c r="V104" s="80"/>
      <c r="W104" s="8"/>
      <c r="X104" s="2"/>
      <c r="AL104" s="80"/>
    </row>
    <row r="105" spans="2:38" ht="14.25" customHeight="1">
      <c r="B105" s="9" t="str">
        <f t="shared" si="0"/>
        <v>Chakhang PHC</v>
      </c>
      <c r="C105" s="10">
        <v>105</v>
      </c>
      <c r="D105" s="42"/>
      <c r="E105" s="99" t="s">
        <v>122</v>
      </c>
      <c r="F105" s="100"/>
      <c r="G105" s="101" t="s">
        <v>57</v>
      </c>
      <c r="H105" s="102" t="s">
        <v>28</v>
      </c>
      <c r="I105" s="102" t="s">
        <v>29</v>
      </c>
      <c r="J105" s="102" t="s">
        <v>30</v>
      </c>
      <c r="K105" s="102" t="s">
        <v>31</v>
      </c>
      <c r="L105" s="102" t="s">
        <v>32</v>
      </c>
      <c r="M105" s="102" t="s">
        <v>33</v>
      </c>
      <c r="N105" s="102" t="s">
        <v>34</v>
      </c>
      <c r="O105" s="102" t="s">
        <v>35</v>
      </c>
      <c r="P105" s="102" t="s">
        <v>36</v>
      </c>
      <c r="Q105" s="102" t="s">
        <v>37</v>
      </c>
      <c r="R105" s="102" t="s">
        <v>38</v>
      </c>
      <c r="S105" s="102" t="s">
        <v>39</v>
      </c>
      <c r="T105" s="102" t="s">
        <v>40</v>
      </c>
      <c r="U105" s="103" t="s">
        <v>41</v>
      </c>
      <c r="V105" s="104" t="s">
        <v>42</v>
      </c>
      <c r="W105" s="105" t="s">
        <v>123</v>
      </c>
      <c r="X105" s="102" t="s">
        <v>44</v>
      </c>
      <c r="AL105" s="102" t="s">
        <v>124</v>
      </c>
    </row>
    <row r="106" spans="2:38" ht="1.5" customHeight="1">
      <c r="B106" s="9" t="str">
        <f t="shared" si="0"/>
        <v>Chakhang PHC</v>
      </c>
      <c r="C106" s="10">
        <v>106</v>
      </c>
      <c r="D106" s="42"/>
      <c r="E106" s="3"/>
      <c r="F106" s="78"/>
      <c r="G106" s="98"/>
      <c r="H106" s="7"/>
      <c r="I106" s="7"/>
      <c r="J106" s="7"/>
      <c r="K106" s="7"/>
      <c r="L106" s="7"/>
      <c r="M106" s="7"/>
      <c r="N106" s="7"/>
      <c r="O106" s="7"/>
      <c r="P106" s="7"/>
      <c r="Q106" s="7"/>
      <c r="R106" s="7"/>
      <c r="S106" s="7"/>
      <c r="T106" s="7"/>
      <c r="U106" s="8"/>
      <c r="V106" s="80"/>
      <c r="W106" s="8"/>
      <c r="X106" s="2"/>
      <c r="AL106" s="80"/>
    </row>
    <row r="107" spans="2:38" ht="13.5" customHeight="1">
      <c r="B107" s="9" t="str">
        <f t="shared" si="0"/>
        <v>Chakhang PHC</v>
      </c>
      <c r="C107" s="10">
        <v>107</v>
      </c>
      <c r="D107" s="42"/>
      <c r="E107" s="58">
        <v>1</v>
      </c>
      <c r="F107" s="88" t="s">
        <v>125</v>
      </c>
      <c r="G107" s="86" t="s">
        <v>126</v>
      </c>
      <c r="H107" s="61"/>
      <c r="I107" s="61"/>
      <c r="J107" s="61"/>
      <c r="K107" s="61"/>
      <c r="L107" s="61"/>
      <c r="M107" s="61"/>
      <c r="N107" s="61"/>
      <c r="O107" s="61"/>
      <c r="P107" s="61"/>
      <c r="Q107" s="61"/>
      <c r="R107" s="61"/>
      <c r="S107" s="61"/>
      <c r="T107" s="62">
        <f t="shared" ref="T107:T112" si="13">SUM(H107:S107)</f>
        <v>0</v>
      </c>
      <c r="U107" s="63">
        <f>20*12</f>
        <v>240</v>
      </c>
      <c r="V107" s="75">
        <f t="shared" ref="V107:V112" si="14">T107/U107</f>
        <v>0</v>
      </c>
      <c r="W107" s="63"/>
      <c r="X107" s="66"/>
      <c r="AK107" s="106"/>
      <c r="AL107" s="107" t="s">
        <v>127</v>
      </c>
    </row>
    <row r="108" spans="2:38" ht="27" customHeight="1">
      <c r="B108" s="9" t="str">
        <f t="shared" si="0"/>
        <v>Chakhang PHC</v>
      </c>
      <c r="C108" s="10">
        <v>108</v>
      </c>
      <c r="D108" s="42"/>
      <c r="E108" s="58">
        <v>2</v>
      </c>
      <c r="F108" s="88" t="s">
        <v>128</v>
      </c>
      <c r="G108" s="86" t="s">
        <v>126</v>
      </c>
      <c r="H108" s="61"/>
      <c r="I108" s="61"/>
      <c r="J108" s="61"/>
      <c r="K108" s="61"/>
      <c r="L108" s="61"/>
      <c r="M108" s="61"/>
      <c r="N108" s="61"/>
      <c r="O108" s="61"/>
      <c r="P108" s="61"/>
      <c r="Q108" s="61"/>
      <c r="R108" s="61"/>
      <c r="S108" s="61"/>
      <c r="T108" s="62">
        <f t="shared" si="13"/>
        <v>0</v>
      </c>
      <c r="U108" s="63">
        <v>12</v>
      </c>
      <c r="V108" s="75">
        <f t="shared" si="14"/>
        <v>0</v>
      </c>
      <c r="W108" s="63"/>
      <c r="X108" s="66"/>
      <c r="AK108" s="106"/>
      <c r="AL108" s="107" t="s">
        <v>129</v>
      </c>
    </row>
    <row r="109" spans="2:38" ht="14.25" customHeight="1">
      <c r="B109" s="9" t="str">
        <f t="shared" si="0"/>
        <v>Chakhang PHC</v>
      </c>
      <c r="C109" s="10">
        <v>109</v>
      </c>
      <c r="D109" s="42"/>
      <c r="E109" s="58">
        <v>3</v>
      </c>
      <c r="F109" s="88" t="s">
        <v>130</v>
      </c>
      <c r="G109" s="86" t="s">
        <v>126</v>
      </c>
      <c r="H109" s="61"/>
      <c r="I109" s="61"/>
      <c r="J109" s="61"/>
      <c r="K109" s="61"/>
      <c r="L109" s="61"/>
      <c r="M109" s="61"/>
      <c r="N109" s="61"/>
      <c r="O109" s="61"/>
      <c r="P109" s="61"/>
      <c r="Q109" s="61"/>
      <c r="R109" s="61"/>
      <c r="S109" s="61"/>
      <c r="T109" s="62">
        <f t="shared" si="13"/>
        <v>0</v>
      </c>
      <c r="U109" s="63">
        <f>5*T43/100</f>
        <v>17.5</v>
      </c>
      <c r="V109" s="75">
        <f t="shared" si="14"/>
        <v>0</v>
      </c>
      <c r="W109" s="63"/>
      <c r="X109" s="66"/>
      <c r="AK109" s="106"/>
      <c r="AL109" s="108" t="s">
        <v>131</v>
      </c>
    </row>
    <row r="110" spans="2:38" ht="14.25" customHeight="1">
      <c r="B110" s="9" t="str">
        <f t="shared" si="0"/>
        <v>Chakhang PHC</v>
      </c>
      <c r="C110" s="10">
        <v>110</v>
      </c>
      <c r="D110" s="42"/>
      <c r="E110" s="58">
        <v>4</v>
      </c>
      <c r="F110" s="88" t="s">
        <v>132</v>
      </c>
      <c r="G110" s="86" t="s">
        <v>126</v>
      </c>
      <c r="H110" s="61"/>
      <c r="I110" s="61"/>
      <c r="J110" s="61"/>
      <c r="K110" s="61"/>
      <c r="L110" s="61"/>
      <c r="M110" s="61"/>
      <c r="N110" s="61"/>
      <c r="O110" s="61"/>
      <c r="P110" s="61"/>
      <c r="Q110" s="61"/>
      <c r="R110" s="61"/>
      <c r="S110" s="61"/>
      <c r="T110" s="62">
        <f t="shared" si="13"/>
        <v>0</v>
      </c>
      <c r="U110" s="63">
        <v>12</v>
      </c>
      <c r="V110" s="75">
        <f t="shared" si="14"/>
        <v>0</v>
      </c>
      <c r="W110" s="63"/>
      <c r="X110" s="66"/>
      <c r="AK110" s="106"/>
      <c r="AL110" s="107" t="s">
        <v>129</v>
      </c>
    </row>
    <row r="111" spans="2:38" ht="24" customHeight="1">
      <c r="B111" s="9" t="str">
        <f t="shared" si="0"/>
        <v>Chakhang PHC</v>
      </c>
      <c r="C111" s="10">
        <v>111</v>
      </c>
      <c r="D111" s="42"/>
      <c r="E111" s="58">
        <v>5</v>
      </c>
      <c r="F111" s="88" t="s">
        <v>133</v>
      </c>
      <c r="G111" s="86" t="s">
        <v>126</v>
      </c>
      <c r="H111" s="61"/>
      <c r="I111" s="61"/>
      <c r="J111" s="61"/>
      <c r="K111" s="61"/>
      <c r="L111" s="61"/>
      <c r="M111" s="61"/>
      <c r="N111" s="61"/>
      <c r="O111" s="61"/>
      <c r="P111" s="61"/>
      <c r="Q111" s="61"/>
      <c r="R111" s="61"/>
      <c r="S111" s="61"/>
      <c r="T111" s="62">
        <f t="shared" si="13"/>
        <v>0</v>
      </c>
      <c r="U111" s="63">
        <v>120</v>
      </c>
      <c r="V111" s="75">
        <f t="shared" si="14"/>
        <v>0</v>
      </c>
      <c r="W111" s="63"/>
      <c r="X111" s="66"/>
      <c r="AK111" s="106"/>
      <c r="AL111" s="108" t="s">
        <v>134</v>
      </c>
    </row>
    <row r="112" spans="2:38" ht="14.25" customHeight="1">
      <c r="B112" s="9" t="str">
        <f t="shared" si="0"/>
        <v>Chakhang PHC</v>
      </c>
      <c r="C112" s="10">
        <v>112</v>
      </c>
      <c r="D112" s="42"/>
      <c r="E112" s="58">
        <v>6</v>
      </c>
      <c r="F112" s="88" t="s">
        <v>135</v>
      </c>
      <c r="G112" s="86" t="s">
        <v>126</v>
      </c>
      <c r="H112" s="61"/>
      <c r="I112" s="61"/>
      <c r="J112" s="61"/>
      <c r="K112" s="61"/>
      <c r="L112" s="61"/>
      <c r="M112" s="61"/>
      <c r="N112" s="61"/>
      <c r="O112" s="61"/>
      <c r="P112" s="61"/>
      <c r="Q112" s="61"/>
      <c r="R112" s="61"/>
      <c r="S112" s="61"/>
      <c r="T112" s="62">
        <f t="shared" si="13"/>
        <v>0</v>
      </c>
      <c r="U112" s="63">
        <v>27</v>
      </c>
      <c r="V112" s="75">
        <f t="shared" si="14"/>
        <v>0</v>
      </c>
      <c r="W112" s="63"/>
      <c r="X112" s="66"/>
      <c r="AK112" s="106"/>
      <c r="AL112" s="108" t="s">
        <v>136</v>
      </c>
    </row>
    <row r="113" spans="2:38" ht="3" customHeight="1">
      <c r="B113" s="9" t="str">
        <f t="shared" si="0"/>
        <v>Chakhang PHC</v>
      </c>
      <c r="C113" s="10">
        <v>113</v>
      </c>
      <c r="E113" s="4"/>
      <c r="F113" s="4"/>
      <c r="G113" s="109"/>
      <c r="H113" s="7"/>
      <c r="I113" s="7"/>
      <c r="J113" s="7"/>
      <c r="K113" s="7"/>
      <c r="L113" s="7"/>
      <c r="M113" s="7"/>
      <c r="N113" s="7"/>
      <c r="O113" s="7"/>
      <c r="P113" s="7"/>
      <c r="Q113" s="7"/>
      <c r="R113" s="7"/>
      <c r="S113" s="7"/>
      <c r="T113" s="7"/>
      <c r="U113" s="8"/>
      <c r="V113" s="7"/>
      <c r="W113" s="8"/>
      <c r="AL113" s="7"/>
    </row>
    <row r="114" spans="2:38" ht="1.5" customHeight="1">
      <c r="B114" s="9" t="str">
        <f t="shared" si="0"/>
        <v>Chakhang PHC</v>
      </c>
      <c r="C114" s="10">
        <v>114</v>
      </c>
      <c r="E114" s="3"/>
      <c r="F114" s="110"/>
      <c r="G114" s="111"/>
      <c r="H114" s="110"/>
      <c r="I114" s="110"/>
      <c r="J114" s="110"/>
      <c r="K114" s="110"/>
      <c r="L114" s="110"/>
      <c r="M114" s="110"/>
      <c r="N114" s="110"/>
      <c r="O114" s="110"/>
      <c r="P114" s="110"/>
      <c r="Q114" s="110"/>
      <c r="R114" s="110"/>
      <c r="S114" s="110"/>
      <c r="T114" s="110"/>
      <c r="U114" s="110"/>
      <c r="V114" s="110"/>
      <c r="W114" s="112"/>
      <c r="AL114" s="110"/>
    </row>
    <row r="115" spans="2:38" ht="15" customHeight="1">
      <c r="B115" s="9" t="str">
        <f t="shared" si="0"/>
        <v>Chakhang PHC</v>
      </c>
      <c r="C115" s="10">
        <v>115</v>
      </c>
      <c r="D115" s="4"/>
      <c r="E115" s="113" t="s">
        <v>137</v>
      </c>
      <c r="F115" s="82"/>
      <c r="G115" s="45" t="s">
        <v>57</v>
      </c>
      <c r="H115" s="46" t="s">
        <v>28</v>
      </c>
      <c r="I115" s="46" t="s">
        <v>29</v>
      </c>
      <c r="J115" s="46" t="s">
        <v>30</v>
      </c>
      <c r="K115" s="46" t="s">
        <v>31</v>
      </c>
      <c r="L115" s="46" t="s">
        <v>32</v>
      </c>
      <c r="M115" s="46" t="s">
        <v>33</v>
      </c>
      <c r="N115" s="46" t="s">
        <v>34</v>
      </c>
      <c r="O115" s="46" t="s">
        <v>35</v>
      </c>
      <c r="P115" s="46" t="s">
        <v>36</v>
      </c>
      <c r="Q115" s="46" t="s">
        <v>37</v>
      </c>
      <c r="R115" s="46" t="s">
        <v>38</v>
      </c>
      <c r="S115" s="46" t="s">
        <v>39</v>
      </c>
      <c r="T115" s="46" t="s">
        <v>40</v>
      </c>
      <c r="U115" s="47" t="s">
        <v>138</v>
      </c>
      <c r="V115" s="48" t="s">
        <v>42</v>
      </c>
      <c r="W115" s="47" t="s">
        <v>43</v>
      </c>
      <c r="X115" s="46" t="s">
        <v>44</v>
      </c>
      <c r="AL115" s="46" t="s">
        <v>124</v>
      </c>
    </row>
    <row r="116" spans="2:38" ht="1.5" customHeight="1">
      <c r="B116" s="9" t="str">
        <f t="shared" si="0"/>
        <v>Chakhang PHC</v>
      </c>
      <c r="C116" s="10">
        <v>116</v>
      </c>
      <c r="D116" s="42"/>
      <c r="E116" s="3"/>
      <c r="F116" s="78"/>
      <c r="G116" s="79"/>
      <c r="H116" s="7"/>
      <c r="I116" s="7"/>
      <c r="J116" s="7"/>
      <c r="K116" s="7"/>
      <c r="L116" s="7"/>
      <c r="M116" s="7"/>
      <c r="N116" s="7"/>
      <c r="O116" s="7"/>
      <c r="P116" s="7"/>
      <c r="Q116" s="7"/>
      <c r="R116" s="7"/>
      <c r="S116" s="7"/>
      <c r="T116" s="7"/>
      <c r="U116" s="8"/>
      <c r="V116" s="80"/>
      <c r="W116" s="8"/>
      <c r="X116" s="2"/>
      <c r="AL116" s="80"/>
    </row>
    <row r="117" spans="2:38" ht="14.25" customHeight="1">
      <c r="B117" s="9" t="str">
        <f t="shared" si="0"/>
        <v>Chakhang PHC</v>
      </c>
      <c r="C117" s="10">
        <v>117</v>
      </c>
      <c r="D117" s="42"/>
      <c r="E117" s="58">
        <v>1</v>
      </c>
      <c r="F117" s="88" t="s">
        <v>139</v>
      </c>
      <c r="G117" s="60" t="s">
        <v>67</v>
      </c>
      <c r="H117" s="61">
        <v>0</v>
      </c>
      <c r="I117" s="61">
        <v>0</v>
      </c>
      <c r="J117" s="61">
        <v>0</v>
      </c>
      <c r="K117" s="61"/>
      <c r="L117" s="61"/>
      <c r="M117" s="61"/>
      <c r="N117" s="61"/>
      <c r="O117" s="61"/>
      <c r="P117" s="61"/>
      <c r="Q117" s="61"/>
      <c r="R117" s="61"/>
      <c r="S117" s="61"/>
      <c r="T117" s="62">
        <f t="shared" ref="T117:T118" si="15">SUM(H117:S117)</f>
        <v>0</v>
      </c>
      <c r="U117" s="63">
        <v>5</v>
      </c>
      <c r="V117" s="63">
        <f t="shared" ref="V117:V118" si="16">T117</f>
        <v>0</v>
      </c>
      <c r="W117" s="65">
        <v>5</v>
      </c>
      <c r="X117" s="66"/>
      <c r="AL117" s="114"/>
    </row>
    <row r="118" spans="2:38" ht="14.25" customHeight="1">
      <c r="B118" s="9" t="str">
        <f t="shared" si="0"/>
        <v>Chakhang PHC</v>
      </c>
      <c r="C118" s="10">
        <v>118</v>
      </c>
      <c r="D118" s="42"/>
      <c r="E118" s="58">
        <v>2</v>
      </c>
      <c r="F118" s="88" t="s">
        <v>140</v>
      </c>
      <c r="G118" s="60" t="s">
        <v>67</v>
      </c>
      <c r="H118" s="61">
        <v>0</v>
      </c>
      <c r="I118" s="61">
        <v>0</v>
      </c>
      <c r="J118" s="61">
        <v>0</v>
      </c>
      <c r="K118" s="61"/>
      <c r="L118" s="61"/>
      <c r="M118" s="61"/>
      <c r="N118" s="61"/>
      <c r="O118" s="61"/>
      <c r="P118" s="61"/>
      <c r="Q118" s="61"/>
      <c r="R118" s="61"/>
      <c r="S118" s="61"/>
      <c r="T118" s="62">
        <f t="shared" si="15"/>
        <v>0</v>
      </c>
      <c r="U118" s="63">
        <v>5</v>
      </c>
      <c r="V118" s="63">
        <f t="shared" si="16"/>
        <v>0</v>
      </c>
      <c r="W118" s="63"/>
      <c r="X118" s="66"/>
      <c r="AL118" s="114"/>
    </row>
    <row r="119" spans="2:38" ht="1.5" customHeight="1">
      <c r="B119" s="9" t="str">
        <f t="shared" si="0"/>
        <v>Chakhang PHC</v>
      </c>
      <c r="C119" s="10">
        <v>119</v>
      </c>
      <c r="D119" s="42"/>
      <c r="E119" s="3"/>
      <c r="F119" s="78"/>
      <c r="G119" s="79"/>
      <c r="H119" s="7"/>
      <c r="I119" s="7"/>
      <c r="J119" s="7"/>
      <c r="K119" s="7"/>
      <c r="L119" s="7"/>
      <c r="M119" s="7"/>
      <c r="N119" s="7"/>
      <c r="O119" s="7"/>
      <c r="P119" s="7"/>
      <c r="Q119" s="7"/>
      <c r="R119" s="7"/>
      <c r="S119" s="7"/>
      <c r="T119" s="7"/>
      <c r="U119" s="8"/>
      <c r="V119" s="80"/>
      <c r="W119" s="8"/>
      <c r="X119" s="2"/>
      <c r="AL119" s="2"/>
    </row>
    <row r="120" spans="2:38" ht="15" customHeight="1">
      <c r="B120" s="9" t="str">
        <f t="shared" si="0"/>
        <v>Chakhang PHC</v>
      </c>
      <c r="C120" s="10">
        <v>120</v>
      </c>
      <c r="D120" s="42"/>
      <c r="E120" s="113" t="s">
        <v>141</v>
      </c>
      <c r="F120" s="82"/>
      <c r="G120" s="45" t="s">
        <v>57</v>
      </c>
      <c r="H120" s="46" t="s">
        <v>28</v>
      </c>
      <c r="I120" s="46" t="s">
        <v>29</v>
      </c>
      <c r="J120" s="46" t="s">
        <v>30</v>
      </c>
      <c r="K120" s="46" t="s">
        <v>31</v>
      </c>
      <c r="L120" s="46" t="s">
        <v>32</v>
      </c>
      <c r="M120" s="46" t="s">
        <v>33</v>
      </c>
      <c r="N120" s="46" t="s">
        <v>34</v>
      </c>
      <c r="O120" s="46" t="s">
        <v>35</v>
      </c>
      <c r="P120" s="46" t="s">
        <v>36</v>
      </c>
      <c r="Q120" s="46" t="s">
        <v>37</v>
      </c>
      <c r="R120" s="46" t="s">
        <v>38</v>
      </c>
      <c r="S120" s="46" t="s">
        <v>39</v>
      </c>
      <c r="T120" s="46" t="s">
        <v>40</v>
      </c>
      <c r="U120" s="47" t="s">
        <v>138</v>
      </c>
      <c r="V120" s="48" t="s">
        <v>42</v>
      </c>
      <c r="W120" s="47" t="s">
        <v>43</v>
      </c>
      <c r="X120" s="46" t="s">
        <v>44</v>
      </c>
      <c r="AL120" s="46" t="s">
        <v>124</v>
      </c>
    </row>
    <row r="121" spans="2:38" ht="1.5" customHeight="1">
      <c r="B121" s="9" t="str">
        <f t="shared" si="0"/>
        <v>Chakhang PHC</v>
      </c>
      <c r="C121" s="10">
        <v>121</v>
      </c>
      <c r="D121" s="42"/>
      <c r="E121" s="3"/>
      <c r="F121" s="78"/>
      <c r="G121" s="79"/>
      <c r="H121" s="7"/>
      <c r="I121" s="7"/>
      <c r="J121" s="7"/>
      <c r="K121" s="7"/>
      <c r="L121" s="7"/>
      <c r="M121" s="7"/>
      <c r="N121" s="7"/>
      <c r="O121" s="7"/>
      <c r="P121" s="7"/>
      <c r="Q121" s="7"/>
      <c r="R121" s="7"/>
      <c r="S121" s="7"/>
      <c r="T121" s="7"/>
      <c r="U121" s="8"/>
      <c r="V121" s="80"/>
      <c r="W121" s="8"/>
      <c r="X121" s="2"/>
      <c r="AL121" s="2"/>
    </row>
    <row r="122" spans="2:38" ht="12.75" customHeight="1">
      <c r="B122" s="9" t="str">
        <f t="shared" si="0"/>
        <v>Chakhang PHC</v>
      </c>
      <c r="C122" s="10">
        <v>122</v>
      </c>
      <c r="D122" s="42"/>
      <c r="E122" s="58">
        <v>1</v>
      </c>
      <c r="F122" s="59" t="s">
        <v>142</v>
      </c>
      <c r="G122" s="60" t="s">
        <v>143</v>
      </c>
      <c r="H122" s="61">
        <v>0</v>
      </c>
      <c r="I122" s="61">
        <v>0</v>
      </c>
      <c r="J122" s="61">
        <v>0</v>
      </c>
      <c r="K122" s="61"/>
      <c r="L122" s="61"/>
      <c r="M122" s="61"/>
      <c r="N122" s="61"/>
      <c r="O122" s="61"/>
      <c r="P122" s="61"/>
      <c r="Q122" s="61"/>
      <c r="R122" s="61"/>
      <c r="S122" s="61"/>
      <c r="T122" s="62">
        <f t="shared" ref="T122:T124" si="17">SUM(H122:S122)</f>
        <v>0</v>
      </c>
      <c r="U122" s="63">
        <v>12</v>
      </c>
      <c r="V122" s="64">
        <f t="shared" ref="V122:V124" si="18">T122/U122</f>
        <v>0</v>
      </c>
      <c r="W122" s="65">
        <v>10</v>
      </c>
      <c r="X122" s="66"/>
      <c r="AL122" s="115" t="s">
        <v>129</v>
      </c>
    </row>
    <row r="123" spans="2:38" ht="12.75" customHeight="1">
      <c r="B123" s="9" t="str">
        <f t="shared" si="0"/>
        <v>Chakhang PHC</v>
      </c>
      <c r="C123" s="10">
        <v>123</v>
      </c>
      <c r="D123" s="42"/>
      <c r="E123" s="58">
        <v>2</v>
      </c>
      <c r="F123" s="59" t="s">
        <v>144</v>
      </c>
      <c r="G123" s="60" t="s">
        <v>143</v>
      </c>
      <c r="H123" s="61">
        <v>0</v>
      </c>
      <c r="I123" s="61">
        <v>0</v>
      </c>
      <c r="J123" s="61">
        <v>0</v>
      </c>
      <c r="K123" s="61"/>
      <c r="L123" s="61"/>
      <c r="M123" s="61"/>
      <c r="N123" s="61"/>
      <c r="O123" s="61"/>
      <c r="P123" s="61"/>
      <c r="Q123" s="61"/>
      <c r="R123" s="61"/>
      <c r="S123" s="61"/>
      <c r="T123" s="62">
        <f t="shared" si="17"/>
        <v>0</v>
      </c>
      <c r="U123" s="63">
        <v>12</v>
      </c>
      <c r="V123" s="64">
        <f t="shared" si="18"/>
        <v>0</v>
      </c>
      <c r="W123" s="63"/>
      <c r="X123" s="66"/>
      <c r="AL123" s="115" t="s">
        <v>129</v>
      </c>
    </row>
    <row r="124" spans="2:38" ht="13.5" customHeight="1">
      <c r="B124" s="9" t="str">
        <f t="shared" si="0"/>
        <v>Chakhang PHC</v>
      </c>
      <c r="C124" s="10">
        <v>124</v>
      </c>
      <c r="D124" s="42"/>
      <c r="E124" s="58">
        <v>3</v>
      </c>
      <c r="F124" s="59" t="s">
        <v>145</v>
      </c>
      <c r="G124" s="60" t="s">
        <v>143</v>
      </c>
      <c r="H124" s="61">
        <v>0</v>
      </c>
      <c r="I124" s="61">
        <v>0</v>
      </c>
      <c r="J124" s="61">
        <v>0</v>
      </c>
      <c r="K124" s="61"/>
      <c r="L124" s="61"/>
      <c r="M124" s="61"/>
      <c r="N124" s="61"/>
      <c r="O124" s="61"/>
      <c r="P124" s="61"/>
      <c r="Q124" s="61"/>
      <c r="R124" s="61"/>
      <c r="S124" s="61"/>
      <c r="T124" s="62">
        <f t="shared" si="17"/>
        <v>0</v>
      </c>
      <c r="U124" s="63">
        <v>12</v>
      </c>
      <c r="V124" s="64">
        <f t="shared" si="18"/>
        <v>0</v>
      </c>
      <c r="W124" s="63"/>
      <c r="X124" s="66"/>
      <c r="AL124" s="115" t="s">
        <v>129</v>
      </c>
    </row>
    <row r="125" spans="2:38" ht="1.5" customHeight="1">
      <c r="B125" s="9" t="str">
        <f t="shared" si="0"/>
        <v>Chakhang PHC</v>
      </c>
      <c r="C125" s="10">
        <v>125</v>
      </c>
      <c r="D125" s="42"/>
      <c r="E125" s="3"/>
      <c r="F125" s="78"/>
      <c r="G125" s="79"/>
      <c r="H125" s="7"/>
      <c r="I125" s="7"/>
      <c r="J125" s="7"/>
      <c r="K125" s="7"/>
      <c r="L125" s="7"/>
      <c r="M125" s="7"/>
      <c r="N125" s="7"/>
      <c r="O125" s="7"/>
      <c r="P125" s="7"/>
      <c r="Q125" s="7"/>
      <c r="R125" s="7"/>
      <c r="S125" s="7"/>
      <c r="T125" s="7"/>
      <c r="U125" s="8"/>
      <c r="V125" s="80"/>
      <c r="W125" s="8"/>
      <c r="X125" s="2"/>
      <c r="AL125" s="2"/>
    </row>
    <row r="126" spans="2:38" ht="15" customHeight="1">
      <c r="B126" s="9" t="str">
        <f t="shared" si="0"/>
        <v>Chakhang PHC</v>
      </c>
      <c r="C126" s="10">
        <v>126</v>
      </c>
      <c r="D126" s="57" t="s">
        <v>146</v>
      </c>
      <c r="E126" s="113" t="s">
        <v>147</v>
      </c>
      <c r="F126" s="82"/>
      <c r="G126" s="45" t="s">
        <v>57</v>
      </c>
      <c r="H126" s="46" t="s">
        <v>28</v>
      </c>
      <c r="I126" s="46" t="s">
        <v>29</v>
      </c>
      <c r="J126" s="46" t="s">
        <v>30</v>
      </c>
      <c r="K126" s="46" t="s">
        <v>31</v>
      </c>
      <c r="L126" s="46" t="s">
        <v>32</v>
      </c>
      <c r="M126" s="46" t="s">
        <v>33</v>
      </c>
      <c r="N126" s="46" t="s">
        <v>34</v>
      </c>
      <c r="O126" s="46" t="s">
        <v>35</v>
      </c>
      <c r="P126" s="46" t="s">
        <v>36</v>
      </c>
      <c r="Q126" s="46" t="s">
        <v>37</v>
      </c>
      <c r="R126" s="46" t="s">
        <v>38</v>
      </c>
      <c r="S126" s="46" t="s">
        <v>39</v>
      </c>
      <c r="T126" s="46" t="s">
        <v>40</v>
      </c>
      <c r="U126" s="47" t="s">
        <v>138</v>
      </c>
      <c r="V126" s="48" t="s">
        <v>42</v>
      </c>
      <c r="W126" s="47" t="s">
        <v>43</v>
      </c>
      <c r="X126" s="46" t="s">
        <v>44</v>
      </c>
      <c r="AL126" s="46" t="s">
        <v>124</v>
      </c>
    </row>
    <row r="127" spans="2:38" ht="1.5" customHeight="1">
      <c r="B127" s="9" t="str">
        <f t="shared" si="0"/>
        <v>Chakhang PHC</v>
      </c>
      <c r="C127" s="10">
        <v>127</v>
      </c>
      <c r="D127" s="42"/>
      <c r="E127" s="3"/>
      <c r="F127" s="78"/>
      <c r="G127" s="79"/>
      <c r="H127" s="7"/>
      <c r="I127" s="7"/>
      <c r="J127" s="7"/>
      <c r="K127" s="7"/>
      <c r="L127" s="7"/>
      <c r="M127" s="7"/>
      <c r="N127" s="7"/>
      <c r="O127" s="7"/>
      <c r="P127" s="7"/>
      <c r="Q127" s="7"/>
      <c r="R127" s="7"/>
      <c r="S127" s="7"/>
      <c r="T127" s="7"/>
      <c r="U127" s="8"/>
      <c r="V127" s="80"/>
      <c r="W127" s="8"/>
      <c r="X127" s="2"/>
      <c r="AL127" s="2"/>
    </row>
    <row r="128" spans="2:38" ht="13.5" customHeight="1">
      <c r="B128" s="9" t="str">
        <f t="shared" si="0"/>
        <v>Chakhang PHC</v>
      </c>
      <c r="C128" s="10">
        <v>128</v>
      </c>
      <c r="D128" s="42"/>
      <c r="E128" s="58">
        <v>1</v>
      </c>
      <c r="F128" s="88" t="s">
        <v>148</v>
      </c>
      <c r="G128" s="60" t="s">
        <v>149</v>
      </c>
      <c r="H128" s="61">
        <v>1</v>
      </c>
      <c r="I128" s="61">
        <v>1</v>
      </c>
      <c r="J128" s="61">
        <v>1</v>
      </c>
      <c r="K128" s="61"/>
      <c r="L128" s="61"/>
      <c r="M128" s="61"/>
      <c r="N128" s="61"/>
      <c r="O128" s="61"/>
      <c r="P128" s="61"/>
      <c r="Q128" s="61"/>
      <c r="R128" s="61"/>
      <c r="S128" s="61"/>
      <c r="T128" s="62">
        <f t="shared" ref="T128:T131" si="19">SUM(H128:S128)</f>
        <v>3</v>
      </c>
      <c r="U128" s="63">
        <v>12</v>
      </c>
      <c r="V128" s="64">
        <f t="shared" ref="V128:V131" si="20">T128/U128</f>
        <v>0.25</v>
      </c>
      <c r="W128" s="63"/>
      <c r="X128" s="66"/>
      <c r="AL128" s="115" t="s">
        <v>129</v>
      </c>
    </row>
    <row r="129" spans="2:38" ht="13.5" customHeight="1">
      <c r="B129" s="9" t="str">
        <f t="shared" si="0"/>
        <v>Chakhang PHC</v>
      </c>
      <c r="C129" s="10">
        <v>129</v>
      </c>
      <c r="D129" s="42"/>
      <c r="E129" s="58">
        <v>2</v>
      </c>
      <c r="F129" s="88" t="s">
        <v>150</v>
      </c>
      <c r="G129" s="60" t="s">
        <v>149</v>
      </c>
      <c r="H129" s="61">
        <v>1</v>
      </c>
      <c r="I129" s="61">
        <v>1</v>
      </c>
      <c r="J129" s="61">
        <v>1</v>
      </c>
      <c r="K129" s="61"/>
      <c r="L129" s="61"/>
      <c r="M129" s="61"/>
      <c r="N129" s="61"/>
      <c r="O129" s="61"/>
      <c r="P129" s="61"/>
      <c r="Q129" s="61"/>
      <c r="R129" s="61"/>
      <c r="S129" s="61"/>
      <c r="T129" s="62">
        <f t="shared" si="19"/>
        <v>3</v>
      </c>
      <c r="U129" s="63">
        <v>12</v>
      </c>
      <c r="V129" s="64">
        <f t="shared" si="20"/>
        <v>0.25</v>
      </c>
      <c r="W129" s="63"/>
      <c r="X129" s="66"/>
      <c r="AL129" s="115" t="s">
        <v>129</v>
      </c>
    </row>
    <row r="130" spans="2:38" ht="13.5" customHeight="1">
      <c r="B130" s="9" t="str">
        <f t="shared" si="0"/>
        <v>Chakhang PHC</v>
      </c>
      <c r="C130" s="10">
        <v>130</v>
      </c>
      <c r="D130" s="42"/>
      <c r="E130" s="58">
        <v>3</v>
      </c>
      <c r="F130" s="88" t="s">
        <v>151</v>
      </c>
      <c r="G130" s="60" t="s">
        <v>149</v>
      </c>
      <c r="H130" s="61">
        <v>1</v>
      </c>
      <c r="I130" s="61">
        <v>1</v>
      </c>
      <c r="J130" s="61">
        <v>1</v>
      </c>
      <c r="K130" s="61"/>
      <c r="L130" s="61"/>
      <c r="M130" s="61"/>
      <c r="N130" s="61"/>
      <c r="O130" s="61"/>
      <c r="P130" s="61"/>
      <c r="Q130" s="61"/>
      <c r="R130" s="61"/>
      <c r="S130" s="61"/>
      <c r="T130" s="62">
        <f t="shared" si="19"/>
        <v>3</v>
      </c>
      <c r="U130" s="63">
        <v>12</v>
      </c>
      <c r="V130" s="64">
        <f t="shared" si="20"/>
        <v>0.25</v>
      </c>
      <c r="W130" s="65">
        <v>10</v>
      </c>
      <c r="X130" s="66"/>
      <c r="AL130" s="115" t="s">
        <v>129</v>
      </c>
    </row>
    <row r="131" spans="2:38" ht="13.5" customHeight="1">
      <c r="B131" s="9" t="str">
        <f t="shared" si="0"/>
        <v>Chakhang PHC</v>
      </c>
      <c r="C131" s="10">
        <v>131</v>
      </c>
      <c r="D131" s="42"/>
      <c r="E131" s="54">
        <v>4</v>
      </c>
      <c r="F131" s="88" t="s">
        <v>152</v>
      </c>
      <c r="G131" s="60" t="s">
        <v>149</v>
      </c>
      <c r="H131" s="61">
        <v>1</v>
      </c>
      <c r="I131" s="61">
        <v>1</v>
      </c>
      <c r="J131" s="61">
        <v>1</v>
      </c>
      <c r="K131" s="61"/>
      <c r="L131" s="61"/>
      <c r="M131" s="61"/>
      <c r="N131" s="61"/>
      <c r="O131" s="61"/>
      <c r="P131" s="61"/>
      <c r="Q131" s="61"/>
      <c r="R131" s="61"/>
      <c r="S131" s="61"/>
      <c r="T131" s="62">
        <f t="shared" si="19"/>
        <v>3</v>
      </c>
      <c r="U131" s="63">
        <v>12</v>
      </c>
      <c r="V131" s="64">
        <f t="shared" si="20"/>
        <v>0.25</v>
      </c>
      <c r="W131" s="63"/>
      <c r="X131" s="66"/>
      <c r="AL131" s="115" t="s">
        <v>129</v>
      </c>
    </row>
    <row r="132" spans="2:38" ht="1.5" customHeight="1">
      <c r="B132" s="9" t="str">
        <f t="shared" si="0"/>
        <v>Chakhang PHC</v>
      </c>
      <c r="C132" s="10">
        <v>132</v>
      </c>
      <c r="D132" s="42"/>
      <c r="E132" s="3"/>
      <c r="F132" s="78"/>
      <c r="G132" s="79"/>
      <c r="H132" s="7"/>
      <c r="I132" s="7"/>
      <c r="J132" s="7"/>
      <c r="K132" s="7"/>
      <c r="L132" s="7"/>
      <c r="M132" s="7"/>
      <c r="N132" s="7"/>
      <c r="O132" s="7"/>
      <c r="P132" s="7"/>
      <c r="Q132" s="7"/>
      <c r="R132" s="7"/>
      <c r="S132" s="7"/>
      <c r="T132" s="7"/>
      <c r="U132" s="8"/>
      <c r="V132" s="80"/>
      <c r="W132" s="8"/>
      <c r="X132" s="2"/>
      <c r="AL132" s="2"/>
    </row>
    <row r="133" spans="2:38" ht="15" customHeight="1">
      <c r="B133" s="9" t="str">
        <f t="shared" si="0"/>
        <v>Chakhang PHC</v>
      </c>
      <c r="C133" s="10">
        <v>133</v>
      </c>
      <c r="D133" s="42"/>
      <c r="E133" s="113" t="s">
        <v>153</v>
      </c>
      <c r="F133" s="82"/>
      <c r="G133" s="45" t="s">
        <v>57</v>
      </c>
      <c r="H133" s="46" t="s">
        <v>28</v>
      </c>
      <c r="I133" s="46" t="s">
        <v>29</v>
      </c>
      <c r="J133" s="46" t="s">
        <v>30</v>
      </c>
      <c r="K133" s="46" t="s">
        <v>31</v>
      </c>
      <c r="L133" s="46" t="s">
        <v>32</v>
      </c>
      <c r="M133" s="46" t="s">
        <v>33</v>
      </c>
      <c r="N133" s="46" t="s">
        <v>34</v>
      </c>
      <c r="O133" s="46" t="s">
        <v>35</v>
      </c>
      <c r="P133" s="46" t="s">
        <v>36</v>
      </c>
      <c r="Q133" s="46" t="s">
        <v>37</v>
      </c>
      <c r="R133" s="46" t="s">
        <v>38</v>
      </c>
      <c r="S133" s="46" t="s">
        <v>39</v>
      </c>
      <c r="T133" s="46" t="s">
        <v>40</v>
      </c>
      <c r="U133" s="47" t="s">
        <v>138</v>
      </c>
      <c r="V133" s="48" t="s">
        <v>42</v>
      </c>
      <c r="W133" s="47" t="s">
        <v>43</v>
      </c>
      <c r="X133" s="46" t="s">
        <v>44</v>
      </c>
      <c r="AL133" s="46" t="s">
        <v>124</v>
      </c>
    </row>
    <row r="134" spans="2:38" ht="1.5" customHeight="1">
      <c r="B134" s="9" t="str">
        <f t="shared" si="0"/>
        <v>Chakhang PHC</v>
      </c>
      <c r="C134" s="10">
        <v>134</v>
      </c>
      <c r="D134" s="42"/>
      <c r="E134" s="3"/>
      <c r="F134" s="78"/>
      <c r="G134" s="79"/>
      <c r="H134" s="7"/>
      <c r="I134" s="7"/>
      <c r="J134" s="7"/>
      <c r="K134" s="7"/>
      <c r="L134" s="7"/>
      <c r="M134" s="7"/>
      <c r="N134" s="7"/>
      <c r="O134" s="7"/>
      <c r="P134" s="7"/>
      <c r="Q134" s="7"/>
      <c r="R134" s="7"/>
      <c r="S134" s="7"/>
      <c r="T134" s="7"/>
      <c r="U134" s="8"/>
      <c r="V134" s="80"/>
      <c r="W134" s="8"/>
      <c r="X134" s="2"/>
      <c r="AL134" s="2"/>
    </row>
    <row r="135" spans="2:38" ht="13.5" customHeight="1">
      <c r="B135" s="9" t="str">
        <f t="shared" si="0"/>
        <v>Chakhang PHC</v>
      </c>
      <c r="C135" s="10">
        <v>135</v>
      </c>
      <c r="D135" s="42"/>
      <c r="E135" s="58">
        <v>1</v>
      </c>
      <c r="F135" s="88" t="s">
        <v>154</v>
      </c>
      <c r="G135" s="60" t="s">
        <v>155</v>
      </c>
      <c r="H135" s="61">
        <v>1</v>
      </c>
      <c r="I135" s="61">
        <v>1</v>
      </c>
      <c r="J135" s="61">
        <v>1</v>
      </c>
      <c r="K135" s="61"/>
      <c r="L135" s="61"/>
      <c r="M135" s="61"/>
      <c r="N135" s="61"/>
      <c r="O135" s="61"/>
      <c r="P135" s="61"/>
      <c r="Q135" s="61"/>
      <c r="R135" s="61"/>
      <c r="S135" s="61"/>
      <c r="T135" s="62">
        <f t="shared" ref="T135:T138" si="21">SUM(H135:S135)</f>
        <v>3</v>
      </c>
      <c r="U135" s="63">
        <v>12</v>
      </c>
      <c r="V135" s="64">
        <f t="shared" ref="V135:V138" si="22">T135/U135</f>
        <v>0.25</v>
      </c>
      <c r="W135" s="63"/>
      <c r="X135" s="66"/>
      <c r="AL135" s="115" t="s">
        <v>129</v>
      </c>
    </row>
    <row r="136" spans="2:38" ht="13.5" customHeight="1">
      <c r="B136" s="9" t="str">
        <f t="shared" si="0"/>
        <v>Chakhang PHC</v>
      </c>
      <c r="C136" s="10">
        <v>136</v>
      </c>
      <c r="D136" s="42"/>
      <c r="E136" s="58">
        <v>2</v>
      </c>
      <c r="F136" s="88" t="s">
        <v>156</v>
      </c>
      <c r="G136" s="60" t="s">
        <v>155</v>
      </c>
      <c r="H136" s="61">
        <v>1</v>
      </c>
      <c r="I136" s="61">
        <v>1</v>
      </c>
      <c r="J136" s="61">
        <v>1</v>
      </c>
      <c r="K136" s="61"/>
      <c r="L136" s="61"/>
      <c r="M136" s="61"/>
      <c r="N136" s="61"/>
      <c r="O136" s="61"/>
      <c r="P136" s="61"/>
      <c r="Q136" s="61"/>
      <c r="R136" s="61"/>
      <c r="S136" s="61"/>
      <c r="T136" s="62">
        <f t="shared" si="21"/>
        <v>3</v>
      </c>
      <c r="U136" s="63">
        <v>12</v>
      </c>
      <c r="V136" s="64">
        <f t="shared" si="22"/>
        <v>0.25</v>
      </c>
      <c r="W136" s="63"/>
      <c r="X136" s="66"/>
      <c r="AL136" s="115" t="s">
        <v>129</v>
      </c>
    </row>
    <row r="137" spans="2:38" ht="13.5" customHeight="1">
      <c r="B137" s="9" t="str">
        <f t="shared" si="0"/>
        <v>Chakhang PHC</v>
      </c>
      <c r="C137" s="10">
        <v>137</v>
      </c>
      <c r="D137" s="42"/>
      <c r="E137" s="58">
        <v>3</v>
      </c>
      <c r="F137" s="88" t="s">
        <v>157</v>
      </c>
      <c r="G137" s="60" t="s">
        <v>155</v>
      </c>
      <c r="H137" s="61">
        <v>1</v>
      </c>
      <c r="I137" s="61">
        <v>1</v>
      </c>
      <c r="J137" s="61">
        <v>1</v>
      </c>
      <c r="K137" s="61"/>
      <c r="L137" s="61"/>
      <c r="M137" s="61"/>
      <c r="N137" s="61"/>
      <c r="O137" s="61"/>
      <c r="P137" s="61"/>
      <c r="Q137" s="61"/>
      <c r="R137" s="61"/>
      <c r="S137" s="61"/>
      <c r="T137" s="62">
        <f t="shared" si="21"/>
        <v>3</v>
      </c>
      <c r="U137" s="63">
        <v>12</v>
      </c>
      <c r="V137" s="64">
        <f t="shared" si="22"/>
        <v>0.25</v>
      </c>
      <c r="W137" s="65">
        <v>10</v>
      </c>
      <c r="X137" s="66"/>
      <c r="AL137" s="115" t="s">
        <v>129</v>
      </c>
    </row>
    <row r="138" spans="2:38" ht="13.5" customHeight="1">
      <c r="B138" s="9" t="str">
        <f t="shared" si="0"/>
        <v>Chakhang PHC</v>
      </c>
      <c r="C138" s="10">
        <v>138</v>
      </c>
      <c r="D138" s="42"/>
      <c r="E138" s="54">
        <v>4</v>
      </c>
      <c r="F138" s="88" t="s">
        <v>158</v>
      </c>
      <c r="G138" s="60" t="s">
        <v>155</v>
      </c>
      <c r="H138" s="61">
        <v>1</v>
      </c>
      <c r="I138" s="61">
        <v>1</v>
      </c>
      <c r="J138" s="61">
        <v>1</v>
      </c>
      <c r="K138" s="61"/>
      <c r="L138" s="61"/>
      <c r="M138" s="61"/>
      <c r="N138" s="61"/>
      <c r="O138" s="61"/>
      <c r="P138" s="61"/>
      <c r="Q138" s="61"/>
      <c r="R138" s="61"/>
      <c r="S138" s="61"/>
      <c r="T138" s="62">
        <f t="shared" si="21"/>
        <v>3</v>
      </c>
      <c r="U138" s="63">
        <v>12</v>
      </c>
      <c r="V138" s="64">
        <f t="shared" si="22"/>
        <v>0.25</v>
      </c>
      <c r="W138" s="63"/>
      <c r="X138" s="66"/>
      <c r="AL138" s="115" t="s">
        <v>129</v>
      </c>
    </row>
    <row r="139" spans="2:38" ht="1.5" customHeight="1">
      <c r="B139" s="9" t="str">
        <f t="shared" si="0"/>
        <v>Chakhang PHC</v>
      </c>
      <c r="C139" s="10">
        <v>139</v>
      </c>
      <c r="D139" s="42"/>
      <c r="E139" s="3"/>
      <c r="F139" s="78"/>
      <c r="G139" s="79"/>
      <c r="H139" s="7"/>
      <c r="I139" s="7"/>
      <c r="J139" s="7"/>
      <c r="K139" s="7"/>
      <c r="L139" s="7"/>
      <c r="M139" s="7"/>
      <c r="N139" s="7"/>
      <c r="O139" s="7"/>
      <c r="P139" s="7"/>
      <c r="Q139" s="7"/>
      <c r="R139" s="7"/>
      <c r="S139" s="7"/>
      <c r="T139" s="7"/>
      <c r="U139" s="8"/>
      <c r="V139" s="80"/>
      <c r="W139" s="8"/>
      <c r="X139" s="2"/>
      <c r="AL139" s="2"/>
    </row>
    <row r="140" spans="2:38" ht="15" customHeight="1">
      <c r="B140" s="9" t="str">
        <f t="shared" si="0"/>
        <v>Chakhang PHC</v>
      </c>
      <c r="C140" s="10">
        <v>140</v>
      </c>
      <c r="D140" s="42"/>
      <c r="E140" s="113" t="s">
        <v>159</v>
      </c>
      <c r="F140" s="82"/>
      <c r="G140" s="45" t="s">
        <v>57</v>
      </c>
      <c r="H140" s="46" t="s">
        <v>28</v>
      </c>
      <c r="I140" s="46" t="s">
        <v>29</v>
      </c>
      <c r="J140" s="46" t="s">
        <v>30</v>
      </c>
      <c r="K140" s="46" t="s">
        <v>31</v>
      </c>
      <c r="L140" s="46" t="s">
        <v>32</v>
      </c>
      <c r="M140" s="46" t="s">
        <v>33</v>
      </c>
      <c r="N140" s="46" t="s">
        <v>34</v>
      </c>
      <c r="O140" s="46" t="s">
        <v>35</v>
      </c>
      <c r="P140" s="46" t="s">
        <v>36</v>
      </c>
      <c r="Q140" s="46" t="s">
        <v>37</v>
      </c>
      <c r="R140" s="46" t="s">
        <v>38</v>
      </c>
      <c r="S140" s="46" t="s">
        <v>39</v>
      </c>
      <c r="T140" s="46" t="s">
        <v>40</v>
      </c>
      <c r="U140" s="47" t="s">
        <v>138</v>
      </c>
      <c r="V140" s="48" t="s">
        <v>42</v>
      </c>
      <c r="W140" s="47" t="s">
        <v>43</v>
      </c>
      <c r="X140" s="46" t="s">
        <v>44</v>
      </c>
      <c r="AL140" s="46" t="s">
        <v>124</v>
      </c>
    </row>
    <row r="141" spans="2:38" ht="1.5" customHeight="1">
      <c r="B141" s="9" t="str">
        <f t="shared" si="0"/>
        <v>Chakhang PHC</v>
      </c>
      <c r="C141" s="10">
        <v>141</v>
      </c>
      <c r="D141" s="42"/>
      <c r="E141" s="3"/>
      <c r="F141" s="78"/>
      <c r="G141" s="79"/>
      <c r="H141" s="7"/>
      <c r="I141" s="7"/>
      <c r="J141" s="7"/>
      <c r="K141" s="7"/>
      <c r="L141" s="7"/>
      <c r="M141" s="7"/>
      <c r="N141" s="7"/>
      <c r="O141" s="7"/>
      <c r="P141" s="7"/>
      <c r="Q141" s="7"/>
      <c r="R141" s="7"/>
      <c r="S141" s="7"/>
      <c r="T141" s="7"/>
      <c r="U141" s="8"/>
      <c r="V141" s="80"/>
      <c r="W141" s="8"/>
      <c r="X141" s="2"/>
      <c r="AL141" s="2"/>
    </row>
    <row r="142" spans="2:38" ht="13.5" customHeight="1">
      <c r="B142" s="9" t="str">
        <f t="shared" si="0"/>
        <v>Chakhang PHC</v>
      </c>
      <c r="C142" s="10">
        <v>142</v>
      </c>
      <c r="D142" s="42"/>
      <c r="E142" s="58">
        <v>1</v>
      </c>
      <c r="F142" s="88" t="s">
        <v>160</v>
      </c>
      <c r="G142" s="60" t="s">
        <v>161</v>
      </c>
      <c r="H142" s="61">
        <v>2</v>
      </c>
      <c r="I142" s="61">
        <v>0</v>
      </c>
      <c r="J142" s="61">
        <v>7</v>
      </c>
      <c r="K142" s="61"/>
      <c r="L142" s="61"/>
      <c r="M142" s="61"/>
      <c r="N142" s="61"/>
      <c r="O142" s="61"/>
      <c r="P142" s="61"/>
      <c r="Q142" s="61"/>
      <c r="R142" s="61"/>
      <c r="S142" s="61"/>
      <c r="T142" s="62">
        <f t="shared" ref="T142:T146" si="23">SUM(H142:S142)</f>
        <v>9</v>
      </c>
      <c r="U142" s="63">
        <f>T45</f>
        <v>9</v>
      </c>
      <c r="V142" s="64">
        <f t="shared" ref="V142:V143" si="24">T142/U142</f>
        <v>1</v>
      </c>
      <c r="W142" s="65">
        <v>10</v>
      </c>
      <c r="X142" s="66"/>
      <c r="AL142" s="116" t="s">
        <v>162</v>
      </c>
    </row>
    <row r="143" spans="2:38" ht="13.5" customHeight="1">
      <c r="B143" s="9" t="str">
        <f t="shared" si="0"/>
        <v>Chakhang PHC</v>
      </c>
      <c r="C143" s="10">
        <v>143</v>
      </c>
      <c r="D143" s="83"/>
      <c r="E143" s="58">
        <v>2</v>
      </c>
      <c r="F143" s="88" t="s">
        <v>163</v>
      </c>
      <c r="G143" s="60" t="s">
        <v>161</v>
      </c>
      <c r="H143" s="61">
        <v>2</v>
      </c>
      <c r="I143" s="61">
        <v>0</v>
      </c>
      <c r="J143" s="61">
        <v>7</v>
      </c>
      <c r="K143" s="61"/>
      <c r="L143" s="61"/>
      <c r="M143" s="61"/>
      <c r="N143" s="61"/>
      <c r="O143" s="61"/>
      <c r="P143" s="61"/>
      <c r="Q143" s="61"/>
      <c r="R143" s="61"/>
      <c r="S143" s="61"/>
      <c r="T143" s="62">
        <f t="shared" si="23"/>
        <v>9</v>
      </c>
      <c r="U143" s="63">
        <f>10*T50/100</f>
        <v>0.9</v>
      </c>
      <c r="V143" s="64">
        <f t="shared" si="24"/>
        <v>10</v>
      </c>
      <c r="W143" s="65">
        <v>10</v>
      </c>
      <c r="X143" s="66"/>
      <c r="AL143" s="116" t="s">
        <v>164</v>
      </c>
    </row>
    <row r="144" spans="2:38" ht="13.5" customHeight="1">
      <c r="B144" s="9" t="str">
        <f t="shared" si="0"/>
        <v>Chakhang PHC</v>
      </c>
      <c r="C144" s="10">
        <v>144</v>
      </c>
      <c r="D144" s="42"/>
      <c r="E144" s="58">
        <v>3</v>
      </c>
      <c r="F144" s="88" t="s">
        <v>165</v>
      </c>
      <c r="G144" s="60" t="s">
        <v>161</v>
      </c>
      <c r="H144" s="61">
        <v>0</v>
      </c>
      <c r="I144" s="61">
        <v>0</v>
      </c>
      <c r="J144" s="61">
        <v>0</v>
      </c>
      <c r="K144" s="61"/>
      <c r="L144" s="61"/>
      <c r="M144" s="61"/>
      <c r="N144" s="61"/>
      <c r="O144" s="61"/>
      <c r="P144" s="61"/>
      <c r="Q144" s="61"/>
      <c r="R144" s="61"/>
      <c r="S144" s="61"/>
      <c r="T144" s="62">
        <f t="shared" si="23"/>
        <v>0</v>
      </c>
      <c r="U144" s="63"/>
      <c r="V144" s="64"/>
      <c r="W144" s="63"/>
      <c r="X144" s="66"/>
      <c r="AL144" s="116" t="s">
        <v>166</v>
      </c>
    </row>
    <row r="145" spans="2:38" ht="13.5" customHeight="1">
      <c r="B145" s="9" t="str">
        <f t="shared" si="0"/>
        <v>Chakhang PHC</v>
      </c>
      <c r="C145" s="10">
        <v>145</v>
      </c>
      <c r="D145" s="42"/>
      <c r="E145" s="54">
        <v>4</v>
      </c>
      <c r="F145" s="88" t="s">
        <v>167</v>
      </c>
      <c r="G145" s="60" t="s">
        <v>161</v>
      </c>
      <c r="H145" s="61">
        <v>2</v>
      </c>
      <c r="I145" s="61">
        <v>0</v>
      </c>
      <c r="J145" s="61">
        <v>0</v>
      </c>
      <c r="K145" s="61"/>
      <c r="L145" s="61"/>
      <c r="M145" s="61"/>
      <c r="N145" s="61"/>
      <c r="O145" s="61"/>
      <c r="P145" s="61"/>
      <c r="Q145" s="61"/>
      <c r="R145" s="61"/>
      <c r="S145" s="61"/>
      <c r="T145" s="62">
        <f t="shared" si="23"/>
        <v>2</v>
      </c>
      <c r="U145" s="63"/>
      <c r="V145" s="64"/>
      <c r="W145" s="63"/>
      <c r="X145" s="66"/>
      <c r="AL145" s="116" t="s">
        <v>166</v>
      </c>
    </row>
    <row r="146" spans="2:38" ht="13.5" customHeight="1">
      <c r="B146" s="9" t="str">
        <f t="shared" si="0"/>
        <v>Chakhang PHC</v>
      </c>
      <c r="C146" s="10">
        <v>146</v>
      </c>
      <c r="D146" s="42"/>
      <c r="E146" s="54">
        <v>5</v>
      </c>
      <c r="F146" s="88" t="s">
        <v>168</v>
      </c>
      <c r="G146" s="60" t="s">
        <v>161</v>
      </c>
      <c r="H146" s="61">
        <v>0</v>
      </c>
      <c r="I146" s="61">
        <v>0</v>
      </c>
      <c r="J146" s="61">
        <v>0</v>
      </c>
      <c r="K146" s="61"/>
      <c r="L146" s="61"/>
      <c r="M146" s="61"/>
      <c r="N146" s="61"/>
      <c r="O146" s="61"/>
      <c r="P146" s="61"/>
      <c r="Q146" s="61"/>
      <c r="R146" s="61"/>
      <c r="S146" s="61"/>
      <c r="T146" s="62">
        <f t="shared" si="23"/>
        <v>0</v>
      </c>
      <c r="U146" s="63"/>
      <c r="V146" s="64"/>
      <c r="W146" s="63"/>
      <c r="X146" s="66"/>
      <c r="AL146" s="116" t="s">
        <v>169</v>
      </c>
    </row>
    <row r="147" spans="2:38" ht="1.5" customHeight="1">
      <c r="B147" s="9" t="str">
        <f t="shared" si="0"/>
        <v>Chakhang PHC</v>
      </c>
      <c r="C147" s="10">
        <v>147</v>
      </c>
      <c r="D147" s="42"/>
      <c r="E147" s="3"/>
      <c r="F147" s="78"/>
      <c r="G147" s="79"/>
      <c r="H147" s="7"/>
      <c r="I147" s="7"/>
      <c r="J147" s="7"/>
      <c r="K147" s="7"/>
      <c r="L147" s="7"/>
      <c r="M147" s="7"/>
      <c r="N147" s="7"/>
      <c r="O147" s="7"/>
      <c r="P147" s="7"/>
      <c r="Q147" s="7"/>
      <c r="R147" s="7"/>
      <c r="S147" s="7"/>
      <c r="T147" s="7"/>
      <c r="U147" s="8"/>
      <c r="V147" s="80"/>
      <c r="W147" s="8"/>
      <c r="X147" s="2"/>
      <c r="AL147" s="2"/>
    </row>
    <row r="148" spans="2:38" ht="15" customHeight="1">
      <c r="B148" s="9" t="str">
        <f t="shared" si="0"/>
        <v>Chakhang PHC</v>
      </c>
      <c r="C148" s="10">
        <v>148</v>
      </c>
      <c r="D148" s="42"/>
      <c r="E148" s="113" t="s">
        <v>170</v>
      </c>
      <c r="F148" s="82"/>
      <c r="G148" s="45" t="s">
        <v>57</v>
      </c>
      <c r="H148" s="46" t="s">
        <v>28</v>
      </c>
      <c r="I148" s="46" t="s">
        <v>29</v>
      </c>
      <c r="J148" s="46" t="s">
        <v>30</v>
      </c>
      <c r="K148" s="46" t="s">
        <v>31</v>
      </c>
      <c r="L148" s="46" t="s">
        <v>32</v>
      </c>
      <c r="M148" s="46" t="s">
        <v>33</v>
      </c>
      <c r="N148" s="46" t="s">
        <v>34</v>
      </c>
      <c r="O148" s="46" t="s">
        <v>35</v>
      </c>
      <c r="P148" s="46" t="s">
        <v>36</v>
      </c>
      <c r="Q148" s="46" t="s">
        <v>37</v>
      </c>
      <c r="R148" s="46" t="s">
        <v>38</v>
      </c>
      <c r="S148" s="46" t="s">
        <v>39</v>
      </c>
      <c r="T148" s="46" t="s">
        <v>40</v>
      </c>
      <c r="U148" s="47" t="s">
        <v>138</v>
      </c>
      <c r="V148" s="48" t="s">
        <v>42</v>
      </c>
      <c r="W148" s="47" t="s">
        <v>43</v>
      </c>
      <c r="X148" s="46" t="s">
        <v>44</v>
      </c>
      <c r="AL148" s="46" t="s">
        <v>124</v>
      </c>
    </row>
    <row r="149" spans="2:38" ht="1.5" customHeight="1">
      <c r="B149" s="9" t="str">
        <f t="shared" si="0"/>
        <v>Chakhang PHC</v>
      </c>
      <c r="C149" s="10">
        <v>149</v>
      </c>
      <c r="D149" s="42"/>
      <c r="E149" s="3"/>
      <c r="F149" s="78"/>
      <c r="G149" s="79"/>
      <c r="H149" s="7"/>
      <c r="I149" s="7"/>
      <c r="J149" s="7"/>
      <c r="K149" s="7"/>
      <c r="L149" s="7"/>
      <c r="M149" s="7"/>
      <c r="N149" s="7"/>
      <c r="O149" s="7"/>
      <c r="P149" s="7"/>
      <c r="Q149" s="7"/>
      <c r="R149" s="7"/>
      <c r="S149" s="7"/>
      <c r="T149" s="7"/>
      <c r="U149" s="8"/>
      <c r="V149" s="80"/>
      <c r="W149" s="8"/>
      <c r="X149" s="2"/>
      <c r="AL149" s="2"/>
    </row>
    <row r="150" spans="2:38" ht="14.25" customHeight="1">
      <c r="B150" s="9" t="str">
        <f t="shared" si="0"/>
        <v>Chakhang PHC</v>
      </c>
      <c r="C150" s="10">
        <v>150</v>
      </c>
      <c r="D150" s="83"/>
      <c r="E150" s="58">
        <v>1</v>
      </c>
      <c r="F150" s="88" t="s">
        <v>171</v>
      </c>
      <c r="G150" s="60" t="s">
        <v>172</v>
      </c>
      <c r="H150" s="61">
        <v>0</v>
      </c>
      <c r="I150" s="61">
        <v>0</v>
      </c>
      <c r="J150" s="61">
        <v>0</v>
      </c>
      <c r="K150" s="61"/>
      <c r="L150" s="61"/>
      <c r="M150" s="61"/>
      <c r="N150" s="61"/>
      <c r="O150" s="61"/>
      <c r="P150" s="61"/>
      <c r="Q150" s="61"/>
      <c r="R150" s="61"/>
      <c r="S150" s="61"/>
      <c r="T150" s="62">
        <f>SUM(H150:S150)</f>
        <v>0</v>
      </c>
      <c r="U150" s="63">
        <v>100</v>
      </c>
      <c r="V150" s="64">
        <f>T150/U150</f>
        <v>0</v>
      </c>
      <c r="W150" s="65">
        <v>20</v>
      </c>
      <c r="X150" s="66"/>
      <c r="AL150" s="116">
        <v>1</v>
      </c>
    </row>
    <row r="151" spans="2:38" ht="1.5" customHeight="1">
      <c r="B151" s="9" t="str">
        <f t="shared" si="0"/>
        <v>Chakhang PHC</v>
      </c>
      <c r="C151" s="10">
        <v>151</v>
      </c>
      <c r="E151" s="3"/>
      <c r="F151" s="4"/>
      <c r="G151" s="109"/>
      <c r="H151" s="7"/>
      <c r="I151" s="7"/>
      <c r="J151" s="7"/>
      <c r="K151" s="7"/>
      <c r="L151" s="7"/>
      <c r="M151" s="7"/>
      <c r="N151" s="7"/>
      <c r="O151" s="7"/>
      <c r="P151" s="7"/>
      <c r="Q151" s="7"/>
      <c r="R151" s="7"/>
      <c r="S151" s="7"/>
      <c r="T151" s="7"/>
      <c r="U151" s="8"/>
      <c r="V151" s="80"/>
      <c r="W151" s="8"/>
      <c r="X151" s="2"/>
      <c r="AL151" s="2"/>
    </row>
    <row r="152" spans="2:38" ht="15" customHeight="1">
      <c r="B152" s="9" t="str">
        <f t="shared" si="0"/>
        <v>Chakhang PHC</v>
      </c>
      <c r="C152" s="10">
        <v>152</v>
      </c>
      <c r="E152" s="113" t="s">
        <v>173</v>
      </c>
      <c r="F152" s="117"/>
      <c r="G152" s="118" t="s">
        <v>57</v>
      </c>
      <c r="H152" s="46" t="s">
        <v>28</v>
      </c>
      <c r="I152" s="46" t="s">
        <v>29</v>
      </c>
      <c r="J152" s="46" t="s">
        <v>30</v>
      </c>
      <c r="K152" s="46" t="s">
        <v>31</v>
      </c>
      <c r="L152" s="46" t="s">
        <v>32</v>
      </c>
      <c r="M152" s="46" t="s">
        <v>33</v>
      </c>
      <c r="N152" s="46" t="s">
        <v>34</v>
      </c>
      <c r="O152" s="46" t="s">
        <v>35</v>
      </c>
      <c r="P152" s="46" t="s">
        <v>36</v>
      </c>
      <c r="Q152" s="46" t="s">
        <v>37</v>
      </c>
      <c r="R152" s="46" t="s">
        <v>38</v>
      </c>
      <c r="S152" s="46" t="s">
        <v>39</v>
      </c>
      <c r="T152" s="46" t="s">
        <v>40</v>
      </c>
      <c r="U152" s="47" t="s">
        <v>41</v>
      </c>
      <c r="V152" s="119" t="s">
        <v>42</v>
      </c>
      <c r="W152" s="47" t="s">
        <v>43</v>
      </c>
      <c r="X152" s="46" t="s">
        <v>44</v>
      </c>
      <c r="AL152" s="46" t="s">
        <v>124</v>
      </c>
    </row>
    <row r="153" spans="2:38" ht="1.5" customHeight="1">
      <c r="B153" s="9" t="str">
        <f t="shared" si="0"/>
        <v>Chakhang PHC</v>
      </c>
      <c r="C153" s="10">
        <v>153</v>
      </c>
      <c r="E153" s="3"/>
      <c r="F153" s="4"/>
      <c r="G153" s="109"/>
      <c r="H153" s="7"/>
      <c r="I153" s="7"/>
      <c r="J153" s="7"/>
      <c r="K153" s="7"/>
      <c r="L153" s="7"/>
      <c r="M153" s="7"/>
      <c r="N153" s="7"/>
      <c r="O153" s="7"/>
      <c r="P153" s="7"/>
      <c r="Q153" s="7"/>
      <c r="R153" s="7"/>
      <c r="S153" s="7"/>
      <c r="T153" s="7"/>
      <c r="U153" s="8"/>
      <c r="V153" s="80"/>
      <c r="W153" s="8"/>
      <c r="X153" s="2"/>
      <c r="AL153" s="2"/>
    </row>
    <row r="154" spans="2:38" ht="18" customHeight="1">
      <c r="B154" s="9" t="str">
        <f t="shared" si="0"/>
        <v>Chakhang PHC</v>
      </c>
      <c r="C154" s="10">
        <v>154</v>
      </c>
      <c r="E154" s="54">
        <v>1</v>
      </c>
      <c r="F154" s="120" t="s">
        <v>174</v>
      </c>
      <c r="G154" s="60" t="s">
        <v>172</v>
      </c>
      <c r="H154" s="61">
        <v>1</v>
      </c>
      <c r="I154" s="61">
        <v>1</v>
      </c>
      <c r="J154" s="61">
        <v>1</v>
      </c>
      <c r="K154" s="61"/>
      <c r="L154" s="61"/>
      <c r="M154" s="61"/>
      <c r="N154" s="61"/>
      <c r="O154" s="61"/>
      <c r="P154" s="61"/>
      <c r="Q154" s="61"/>
      <c r="R154" s="61"/>
      <c r="S154" s="61"/>
      <c r="T154" s="62">
        <f t="shared" ref="T154:T155" si="25">SUM(H154:S154)</f>
        <v>3</v>
      </c>
      <c r="U154" s="63">
        <v>12</v>
      </c>
      <c r="V154" s="75">
        <f t="shared" ref="V154:V155" si="26">T154/U154</f>
        <v>0.25</v>
      </c>
      <c r="W154" s="65">
        <v>5</v>
      </c>
      <c r="X154" s="66"/>
      <c r="AK154" s="106"/>
      <c r="AL154" s="115" t="s">
        <v>129</v>
      </c>
    </row>
    <row r="155" spans="2:38" ht="11.25" customHeight="1">
      <c r="B155" s="9" t="str">
        <f t="shared" si="0"/>
        <v>Chakhang PHC</v>
      </c>
      <c r="C155" s="10">
        <v>155</v>
      </c>
      <c r="E155" s="54">
        <v>2</v>
      </c>
      <c r="F155" s="120" t="s">
        <v>175</v>
      </c>
      <c r="G155" s="60" t="s">
        <v>172</v>
      </c>
      <c r="H155" s="61">
        <v>1</v>
      </c>
      <c r="I155" s="61">
        <v>1</v>
      </c>
      <c r="J155" s="61">
        <v>1</v>
      </c>
      <c r="K155" s="61"/>
      <c r="L155" s="61"/>
      <c r="M155" s="61"/>
      <c r="N155" s="61"/>
      <c r="O155" s="61"/>
      <c r="P155" s="61"/>
      <c r="Q155" s="61"/>
      <c r="R155" s="61"/>
      <c r="S155" s="61"/>
      <c r="T155" s="62">
        <f t="shared" si="25"/>
        <v>3</v>
      </c>
      <c r="U155" s="63">
        <v>12</v>
      </c>
      <c r="V155" s="75">
        <f t="shared" si="26"/>
        <v>0.25</v>
      </c>
      <c r="W155" s="63"/>
      <c r="X155" s="66"/>
      <c r="AK155" s="106"/>
      <c r="AL155" s="115" t="s">
        <v>129</v>
      </c>
    </row>
    <row r="156" spans="2:38" ht="1.5" customHeight="1">
      <c r="B156" s="9" t="str">
        <f t="shared" si="0"/>
        <v>Chakhang PHC</v>
      </c>
      <c r="C156" s="10">
        <v>156</v>
      </c>
      <c r="D156" s="42"/>
      <c r="E156" s="3"/>
      <c r="F156" s="78"/>
      <c r="G156" s="98"/>
      <c r="H156" s="7"/>
      <c r="I156" s="7"/>
      <c r="J156" s="7"/>
      <c r="K156" s="7"/>
      <c r="L156" s="7"/>
      <c r="M156" s="7"/>
      <c r="N156" s="7"/>
      <c r="O156" s="7"/>
      <c r="P156" s="7"/>
      <c r="Q156" s="7"/>
      <c r="R156" s="7"/>
      <c r="S156" s="7"/>
      <c r="T156" s="7"/>
      <c r="U156" s="8"/>
      <c r="V156" s="80"/>
      <c r="W156" s="8"/>
      <c r="X156" s="2"/>
      <c r="AL156" s="2"/>
    </row>
    <row r="157" spans="2:38" ht="15" customHeight="1">
      <c r="B157" s="9" t="str">
        <f t="shared" si="0"/>
        <v>Chakhang PHC</v>
      </c>
      <c r="C157" s="10">
        <v>157</v>
      </c>
      <c r="E157" s="113" t="s">
        <v>176</v>
      </c>
      <c r="F157" s="117"/>
      <c r="G157" s="118" t="s">
        <v>57</v>
      </c>
      <c r="H157" s="46" t="s">
        <v>28</v>
      </c>
      <c r="I157" s="46" t="s">
        <v>29</v>
      </c>
      <c r="J157" s="46" t="s">
        <v>30</v>
      </c>
      <c r="K157" s="46" t="s">
        <v>31</v>
      </c>
      <c r="L157" s="46" t="s">
        <v>32</v>
      </c>
      <c r="M157" s="46" t="s">
        <v>33</v>
      </c>
      <c r="N157" s="46" t="s">
        <v>34</v>
      </c>
      <c r="O157" s="46" t="s">
        <v>35</v>
      </c>
      <c r="P157" s="46" t="s">
        <v>36</v>
      </c>
      <c r="Q157" s="46" t="s">
        <v>37</v>
      </c>
      <c r="R157" s="46" t="s">
        <v>38</v>
      </c>
      <c r="S157" s="46" t="s">
        <v>39</v>
      </c>
      <c r="T157" s="46" t="s">
        <v>40</v>
      </c>
      <c r="U157" s="47" t="s">
        <v>41</v>
      </c>
      <c r="V157" s="119" t="s">
        <v>42</v>
      </c>
      <c r="W157" s="47" t="s">
        <v>43</v>
      </c>
      <c r="X157" s="46" t="s">
        <v>44</v>
      </c>
      <c r="AL157" s="46" t="s">
        <v>124</v>
      </c>
    </row>
    <row r="158" spans="2:38" ht="1.5" customHeight="1">
      <c r="B158" s="9" t="str">
        <f t="shared" si="0"/>
        <v>Chakhang PHC</v>
      </c>
      <c r="C158" s="10">
        <v>158</v>
      </c>
      <c r="E158" s="3"/>
      <c r="F158" s="4"/>
      <c r="G158" s="109"/>
      <c r="H158" s="7"/>
      <c r="I158" s="7"/>
      <c r="J158" s="7"/>
      <c r="K158" s="7"/>
      <c r="L158" s="7"/>
      <c r="M158" s="7"/>
      <c r="N158" s="7"/>
      <c r="O158" s="7"/>
      <c r="P158" s="7"/>
      <c r="Q158" s="7"/>
      <c r="R158" s="7"/>
      <c r="S158" s="7"/>
      <c r="T158" s="7"/>
      <c r="U158" s="8"/>
      <c r="V158" s="80"/>
      <c r="W158" s="8"/>
      <c r="X158" s="2"/>
      <c r="AL158" s="2"/>
    </row>
    <row r="159" spans="2:38" ht="20.25" customHeight="1">
      <c r="B159" s="9" t="str">
        <f t="shared" si="0"/>
        <v>Chakhang PHC</v>
      </c>
      <c r="C159" s="10">
        <v>159</v>
      </c>
      <c r="E159" s="54">
        <v>1</v>
      </c>
      <c r="F159" s="59" t="s">
        <v>177</v>
      </c>
      <c r="G159" s="60" t="s">
        <v>172</v>
      </c>
      <c r="H159" s="61">
        <v>1</v>
      </c>
      <c r="I159" s="121">
        <v>0</v>
      </c>
      <c r="J159" s="121">
        <v>0</v>
      </c>
      <c r="K159" s="61"/>
      <c r="L159" s="121"/>
      <c r="M159" s="121"/>
      <c r="N159" s="61"/>
      <c r="O159" s="121"/>
      <c r="P159" s="121"/>
      <c r="Q159" s="61"/>
      <c r="R159" s="121"/>
      <c r="S159" s="121"/>
      <c r="T159" s="62">
        <f t="shared" ref="T159:T160" si="27">SUM(H159:S159)</f>
        <v>1</v>
      </c>
      <c r="U159" s="63">
        <v>4</v>
      </c>
      <c r="V159" s="75">
        <f t="shared" ref="V159:V160" si="28">T159/U159</f>
        <v>0.25</v>
      </c>
      <c r="W159" s="65">
        <v>10</v>
      </c>
      <c r="X159" s="66"/>
      <c r="AK159" s="106"/>
      <c r="AL159" s="122" t="s">
        <v>178</v>
      </c>
    </row>
    <row r="160" spans="2:38" ht="18.75" customHeight="1">
      <c r="B160" s="9" t="str">
        <f t="shared" si="0"/>
        <v>Chakhang PHC</v>
      </c>
      <c r="C160" s="10">
        <v>160</v>
      </c>
      <c r="E160" s="54">
        <v>2</v>
      </c>
      <c r="F160" s="120" t="s">
        <v>179</v>
      </c>
      <c r="G160" s="60" t="s">
        <v>172</v>
      </c>
      <c r="H160" s="61">
        <v>1</v>
      </c>
      <c r="I160" s="121">
        <v>0</v>
      </c>
      <c r="J160" s="121">
        <v>0</v>
      </c>
      <c r="K160" s="61"/>
      <c r="L160" s="121"/>
      <c r="M160" s="121"/>
      <c r="N160" s="61"/>
      <c r="O160" s="121"/>
      <c r="P160" s="121"/>
      <c r="Q160" s="61"/>
      <c r="R160" s="121"/>
      <c r="S160" s="121"/>
      <c r="T160" s="62">
        <f t="shared" si="27"/>
        <v>1</v>
      </c>
      <c r="U160" s="63">
        <v>4</v>
      </c>
      <c r="V160" s="75">
        <f t="shared" si="28"/>
        <v>0.25</v>
      </c>
      <c r="W160" s="65">
        <v>5</v>
      </c>
      <c r="X160" s="66"/>
      <c r="AK160" s="106"/>
      <c r="AL160" s="122" t="s">
        <v>178</v>
      </c>
    </row>
    <row r="161" spans="2:38" ht="4.5" customHeight="1">
      <c r="B161" s="9" t="str">
        <f t="shared" si="0"/>
        <v>Chakhang PHC</v>
      </c>
      <c r="C161" s="10">
        <v>161</v>
      </c>
      <c r="D161" s="42"/>
      <c r="E161" s="3"/>
      <c r="F161" s="78"/>
      <c r="G161" s="98"/>
      <c r="H161" s="7"/>
      <c r="I161" s="7"/>
      <c r="J161" s="7"/>
      <c r="K161" s="7"/>
      <c r="L161" s="7"/>
      <c r="M161" s="7"/>
      <c r="N161" s="7"/>
      <c r="O161" s="7"/>
      <c r="P161" s="7"/>
      <c r="Q161" s="7"/>
      <c r="R161" s="7"/>
      <c r="S161" s="7"/>
      <c r="T161" s="7"/>
      <c r="U161" s="8"/>
      <c r="V161" s="80"/>
      <c r="W161" s="8"/>
      <c r="X161" s="2"/>
      <c r="AL161" s="2"/>
    </row>
    <row r="162" spans="2:38" ht="15" customHeight="1">
      <c r="B162" s="9" t="str">
        <f t="shared" si="0"/>
        <v>Chakhang PHC</v>
      </c>
      <c r="C162" s="10">
        <v>162</v>
      </c>
      <c r="E162" s="113" t="s">
        <v>180</v>
      </c>
      <c r="F162" s="117"/>
      <c r="G162" s="118" t="s">
        <v>57</v>
      </c>
      <c r="H162" s="46" t="s">
        <v>28</v>
      </c>
      <c r="I162" s="46" t="s">
        <v>29</v>
      </c>
      <c r="J162" s="46" t="s">
        <v>30</v>
      </c>
      <c r="K162" s="46" t="s">
        <v>31</v>
      </c>
      <c r="L162" s="46" t="s">
        <v>32</v>
      </c>
      <c r="M162" s="46" t="s">
        <v>33</v>
      </c>
      <c r="N162" s="46" t="s">
        <v>34</v>
      </c>
      <c r="O162" s="46" t="s">
        <v>35</v>
      </c>
      <c r="P162" s="46" t="s">
        <v>36</v>
      </c>
      <c r="Q162" s="46" t="s">
        <v>37</v>
      </c>
      <c r="R162" s="46" t="s">
        <v>38</v>
      </c>
      <c r="S162" s="46" t="s">
        <v>39</v>
      </c>
      <c r="T162" s="46" t="s">
        <v>40</v>
      </c>
      <c r="U162" s="47" t="s">
        <v>41</v>
      </c>
      <c r="V162" s="119" t="s">
        <v>42</v>
      </c>
      <c r="W162" s="47" t="s">
        <v>43</v>
      </c>
      <c r="X162" s="46" t="s">
        <v>44</v>
      </c>
      <c r="AL162" s="46" t="s">
        <v>124</v>
      </c>
    </row>
    <row r="163" spans="2:38" ht="1.5" customHeight="1">
      <c r="B163" s="9" t="str">
        <f t="shared" si="0"/>
        <v>Chakhang PHC</v>
      </c>
      <c r="C163" s="10">
        <v>163</v>
      </c>
      <c r="E163" s="3"/>
      <c r="F163" s="4"/>
      <c r="G163" s="109"/>
      <c r="H163" s="7"/>
      <c r="I163" s="7"/>
      <c r="J163" s="7"/>
      <c r="K163" s="7"/>
      <c r="L163" s="7"/>
      <c r="M163" s="7"/>
      <c r="N163" s="7"/>
      <c r="O163" s="7"/>
      <c r="P163" s="7"/>
      <c r="Q163" s="7"/>
      <c r="R163" s="7"/>
      <c r="S163" s="7"/>
      <c r="T163" s="7"/>
      <c r="U163" s="8"/>
      <c r="V163" s="80"/>
      <c r="W163" s="8"/>
      <c r="X163" s="2"/>
      <c r="AL163" s="2"/>
    </row>
    <row r="164" spans="2:38" ht="18" customHeight="1">
      <c r="B164" s="9" t="str">
        <f t="shared" si="0"/>
        <v>Chakhang PHC</v>
      </c>
      <c r="C164" s="10">
        <v>164</v>
      </c>
      <c r="D164" s="42"/>
      <c r="E164" s="3"/>
      <c r="F164" s="123" t="s">
        <v>181</v>
      </c>
      <c r="G164" s="60">
        <v>1</v>
      </c>
      <c r="H164" s="61">
        <v>1</v>
      </c>
      <c r="I164" s="61">
        <v>1</v>
      </c>
      <c r="J164" s="61">
        <v>1</v>
      </c>
      <c r="K164" s="61"/>
      <c r="L164" s="61"/>
      <c r="M164" s="61"/>
      <c r="N164" s="61"/>
      <c r="O164" s="61"/>
      <c r="P164" s="61"/>
      <c r="Q164" s="61"/>
      <c r="R164" s="61"/>
      <c r="S164" s="61"/>
      <c r="T164" s="62">
        <f t="shared" ref="T164:T167" si="29">SUM(H164:S164)</f>
        <v>3</v>
      </c>
      <c r="U164" s="63">
        <v>12</v>
      </c>
      <c r="V164" s="75">
        <f t="shared" ref="V164:V167" si="30">T164/U164</f>
        <v>0.25</v>
      </c>
      <c r="W164" s="65">
        <v>5</v>
      </c>
      <c r="X164" s="66"/>
      <c r="AL164" s="115" t="s">
        <v>129</v>
      </c>
    </row>
    <row r="165" spans="2:38" ht="15" customHeight="1">
      <c r="B165" s="9" t="str">
        <f t="shared" si="0"/>
        <v>Chakhang PHC</v>
      </c>
      <c r="C165" s="10">
        <v>165</v>
      </c>
      <c r="D165" s="42"/>
      <c r="E165" s="3"/>
      <c r="F165" s="123" t="s">
        <v>183</v>
      </c>
      <c r="G165" s="60" t="s">
        <v>182</v>
      </c>
      <c r="H165" s="61">
        <v>1</v>
      </c>
      <c r="I165" s="61">
        <v>1</v>
      </c>
      <c r="J165" s="61">
        <v>1</v>
      </c>
      <c r="K165" s="61"/>
      <c r="L165" s="61"/>
      <c r="M165" s="61"/>
      <c r="N165" s="61"/>
      <c r="O165" s="61"/>
      <c r="P165" s="61"/>
      <c r="Q165" s="61"/>
      <c r="R165" s="61"/>
      <c r="S165" s="61"/>
      <c r="T165" s="62">
        <f t="shared" si="29"/>
        <v>3</v>
      </c>
      <c r="U165" s="63">
        <v>12</v>
      </c>
      <c r="V165" s="75">
        <f t="shared" si="30"/>
        <v>0.25</v>
      </c>
      <c r="W165" s="65">
        <v>5</v>
      </c>
      <c r="X165" s="66"/>
      <c r="AL165" s="115" t="s">
        <v>129</v>
      </c>
    </row>
    <row r="166" spans="2:38" ht="23.25" customHeight="1">
      <c r="B166" s="9" t="str">
        <f t="shared" si="0"/>
        <v>Chakhang PHC</v>
      </c>
      <c r="C166" s="10">
        <v>166</v>
      </c>
      <c r="D166" s="42"/>
      <c r="E166" s="3"/>
      <c r="F166" s="123" t="s">
        <v>184</v>
      </c>
      <c r="G166" s="60" t="s">
        <v>182</v>
      </c>
      <c r="H166" s="61">
        <v>1</v>
      </c>
      <c r="I166" s="61">
        <v>1</v>
      </c>
      <c r="J166" s="61">
        <v>1</v>
      </c>
      <c r="K166" s="61"/>
      <c r="L166" s="61"/>
      <c r="M166" s="61"/>
      <c r="N166" s="61"/>
      <c r="O166" s="61"/>
      <c r="P166" s="61"/>
      <c r="Q166" s="61"/>
      <c r="R166" s="61"/>
      <c r="S166" s="61"/>
      <c r="T166" s="62">
        <f t="shared" si="29"/>
        <v>3</v>
      </c>
      <c r="U166" s="63">
        <v>13</v>
      </c>
      <c r="V166" s="75">
        <f t="shared" si="30"/>
        <v>0.23076923076923078</v>
      </c>
      <c r="W166" s="65">
        <v>5</v>
      </c>
      <c r="X166" s="66"/>
      <c r="AL166" s="115" t="s">
        <v>129</v>
      </c>
    </row>
    <row r="167" spans="2:38" ht="21" customHeight="1">
      <c r="B167" s="9" t="str">
        <f t="shared" si="0"/>
        <v>Chakhang PHC</v>
      </c>
      <c r="C167" s="10">
        <v>167</v>
      </c>
      <c r="D167" s="42"/>
      <c r="E167" s="3"/>
      <c r="F167" s="124" t="s">
        <v>185</v>
      </c>
      <c r="G167" s="60" t="s">
        <v>182</v>
      </c>
      <c r="H167" s="61">
        <v>1</v>
      </c>
      <c r="I167" s="61">
        <v>1</v>
      </c>
      <c r="J167" s="61">
        <v>1</v>
      </c>
      <c r="K167" s="61"/>
      <c r="L167" s="61"/>
      <c r="M167" s="61"/>
      <c r="N167" s="61"/>
      <c r="O167" s="61"/>
      <c r="P167" s="61"/>
      <c r="Q167" s="61"/>
      <c r="R167" s="61"/>
      <c r="S167" s="61"/>
      <c r="T167" s="62">
        <f t="shared" si="29"/>
        <v>3</v>
      </c>
      <c r="U167" s="63">
        <v>14</v>
      </c>
      <c r="V167" s="75">
        <f t="shared" si="30"/>
        <v>0.21428571428571427</v>
      </c>
      <c r="W167" s="65">
        <v>10</v>
      </c>
      <c r="X167" s="66"/>
      <c r="AL167" s="115" t="s">
        <v>129</v>
      </c>
    </row>
    <row r="168" spans="2:38" ht="0.75" customHeight="1">
      <c r="B168" s="9" t="str">
        <f t="shared" si="0"/>
        <v>Chakhang PHC</v>
      </c>
      <c r="C168" s="10">
        <v>168</v>
      </c>
      <c r="D168" s="42"/>
      <c r="E168" s="3"/>
      <c r="F168" s="78"/>
      <c r="G168" s="98"/>
      <c r="H168" s="7"/>
      <c r="I168" s="7"/>
      <c r="J168" s="7"/>
      <c r="K168" s="7"/>
      <c r="L168" s="7"/>
      <c r="M168" s="7"/>
      <c r="N168" s="7"/>
      <c r="O168" s="7"/>
      <c r="P168" s="7"/>
      <c r="Q168" s="7"/>
      <c r="R168" s="7"/>
      <c r="S168" s="7"/>
      <c r="T168" s="7"/>
      <c r="U168" s="8"/>
      <c r="V168" s="80"/>
      <c r="W168" s="8"/>
      <c r="X168" s="2"/>
      <c r="AL168" s="2"/>
    </row>
    <row r="169" spans="2:38" ht="15" customHeight="1">
      <c r="B169" s="9" t="str">
        <f t="shared" si="0"/>
        <v>Chakhang PHC</v>
      </c>
      <c r="C169" s="10">
        <v>169</v>
      </c>
      <c r="E169" s="113" t="s">
        <v>186</v>
      </c>
      <c r="F169" s="117"/>
      <c r="G169" s="118" t="s">
        <v>57</v>
      </c>
      <c r="H169" s="46" t="s">
        <v>28</v>
      </c>
      <c r="I169" s="46" t="s">
        <v>29</v>
      </c>
      <c r="J169" s="46" t="s">
        <v>30</v>
      </c>
      <c r="K169" s="46" t="s">
        <v>31</v>
      </c>
      <c r="L169" s="46" t="s">
        <v>32</v>
      </c>
      <c r="M169" s="46" t="s">
        <v>33</v>
      </c>
      <c r="N169" s="46" t="s">
        <v>34</v>
      </c>
      <c r="O169" s="46" t="s">
        <v>35</v>
      </c>
      <c r="P169" s="46" t="s">
        <v>36</v>
      </c>
      <c r="Q169" s="46" t="s">
        <v>37</v>
      </c>
      <c r="R169" s="46" t="s">
        <v>38</v>
      </c>
      <c r="S169" s="46" t="s">
        <v>39</v>
      </c>
      <c r="T169" s="46" t="s">
        <v>40</v>
      </c>
      <c r="U169" s="47" t="s">
        <v>41</v>
      </c>
      <c r="V169" s="119" t="s">
        <v>42</v>
      </c>
      <c r="W169" s="47" t="s">
        <v>43</v>
      </c>
      <c r="X169" s="46" t="s">
        <v>44</v>
      </c>
      <c r="AL169" s="46" t="s">
        <v>124</v>
      </c>
    </row>
    <row r="170" spans="2:38" ht="1.5" customHeight="1">
      <c r="B170" s="9" t="str">
        <f t="shared" si="0"/>
        <v>Chakhang PHC</v>
      </c>
      <c r="C170" s="10">
        <v>170</v>
      </c>
      <c r="E170" s="3"/>
      <c r="F170" s="4"/>
      <c r="G170" s="109"/>
      <c r="H170" s="7"/>
      <c r="I170" s="7"/>
      <c r="J170" s="7"/>
      <c r="K170" s="7"/>
      <c r="L170" s="7"/>
      <c r="M170" s="7"/>
      <c r="N170" s="7"/>
      <c r="O170" s="7"/>
      <c r="P170" s="7"/>
      <c r="Q170" s="7"/>
      <c r="R170" s="7"/>
      <c r="S170" s="7"/>
      <c r="T170" s="7"/>
      <c r="U170" s="8"/>
      <c r="V170" s="80"/>
      <c r="W170" s="8"/>
      <c r="X170" s="2"/>
      <c r="AL170" s="2"/>
    </row>
    <row r="171" spans="2:38" ht="12" customHeight="1">
      <c r="B171" s="9" t="str">
        <f t="shared" si="0"/>
        <v>Chakhang PHC</v>
      </c>
      <c r="C171" s="10">
        <v>171</v>
      </c>
      <c r="E171" s="50">
        <v>1</v>
      </c>
      <c r="F171" s="51" t="s">
        <v>187</v>
      </c>
      <c r="G171" s="52"/>
      <c r="H171" s="61">
        <v>0</v>
      </c>
      <c r="I171" s="61">
        <v>0</v>
      </c>
      <c r="J171" s="61">
        <v>0</v>
      </c>
      <c r="K171" s="61"/>
      <c r="L171" s="61"/>
      <c r="M171" s="61"/>
      <c r="N171" s="61"/>
      <c r="O171" s="61"/>
      <c r="P171" s="61"/>
      <c r="Q171" s="61"/>
      <c r="R171" s="61"/>
      <c r="S171" s="61"/>
      <c r="T171" s="62">
        <f t="shared" ref="T171:T172" si="31">SUM(H171:S171)</f>
        <v>0</v>
      </c>
      <c r="U171" s="63">
        <f>T43</f>
        <v>350</v>
      </c>
      <c r="V171" s="75">
        <f t="shared" ref="V171:V172" si="32">T171/U171</f>
        <v>0</v>
      </c>
      <c r="W171" s="65">
        <v>10</v>
      </c>
      <c r="X171" s="66"/>
      <c r="AL171" s="2"/>
    </row>
    <row r="172" spans="2:38" ht="12" customHeight="1">
      <c r="B172" s="9" t="str">
        <f t="shared" si="0"/>
        <v>Chakhang PHC</v>
      </c>
      <c r="C172" s="10">
        <v>172</v>
      </c>
      <c r="E172" s="50">
        <v>2</v>
      </c>
      <c r="F172" s="51" t="s">
        <v>188</v>
      </c>
      <c r="G172" s="52"/>
      <c r="H172" s="61">
        <v>0</v>
      </c>
      <c r="I172" s="61">
        <v>0</v>
      </c>
      <c r="J172" s="61">
        <v>0</v>
      </c>
      <c r="K172" s="61"/>
      <c r="L172" s="61"/>
      <c r="M172" s="61"/>
      <c r="N172" s="61"/>
      <c r="O172" s="61"/>
      <c r="P172" s="61"/>
      <c r="Q172" s="61"/>
      <c r="R172" s="61"/>
      <c r="S172" s="61"/>
      <c r="T172" s="62">
        <f t="shared" si="31"/>
        <v>0</v>
      </c>
      <c r="U172" s="63">
        <f>T43</f>
        <v>350</v>
      </c>
      <c r="V172" s="75">
        <f t="shared" si="32"/>
        <v>0</v>
      </c>
      <c r="W172" s="65">
        <v>11</v>
      </c>
      <c r="X172" s="66"/>
      <c r="AL172" s="2"/>
    </row>
    <row r="173" spans="2:38" ht="3" customHeight="1">
      <c r="B173" s="9" t="str">
        <f t="shared" si="0"/>
        <v>Chakhang PHC</v>
      </c>
      <c r="C173" s="10">
        <v>173</v>
      </c>
      <c r="D173" s="42"/>
      <c r="E173" s="3"/>
      <c r="F173" s="78"/>
      <c r="G173" s="98"/>
      <c r="H173" s="7"/>
      <c r="I173" s="7"/>
      <c r="J173" s="7"/>
      <c r="K173" s="7"/>
      <c r="L173" s="7"/>
      <c r="M173" s="7"/>
      <c r="N173" s="7"/>
      <c r="O173" s="7"/>
      <c r="P173" s="7"/>
      <c r="Q173" s="7"/>
      <c r="R173" s="7"/>
      <c r="S173" s="7"/>
      <c r="T173" s="7"/>
      <c r="U173" s="8"/>
      <c r="V173" s="80"/>
      <c r="W173" s="8"/>
      <c r="X173" s="2"/>
      <c r="AL173" s="80"/>
    </row>
    <row r="174" spans="2:38" ht="8.25" customHeight="1">
      <c r="B174" s="9" t="str">
        <f t="shared" si="0"/>
        <v>Chakhang PHC</v>
      </c>
      <c r="C174" s="10">
        <v>174</v>
      </c>
      <c r="E174" s="4" t="s">
        <v>189</v>
      </c>
      <c r="F174" s="4"/>
      <c r="G174" s="5"/>
      <c r="H174" s="7"/>
      <c r="I174" s="7"/>
      <c r="J174" s="7"/>
      <c r="K174" s="7"/>
      <c r="L174" s="7"/>
      <c r="M174" s="7"/>
      <c r="N174" s="7"/>
      <c r="O174" s="7"/>
      <c r="P174" s="7"/>
      <c r="Q174" s="7"/>
      <c r="R174" s="7"/>
      <c r="S174" s="7"/>
      <c r="T174" s="7"/>
      <c r="U174" s="8"/>
      <c r="V174" s="7"/>
      <c r="W174" s="8"/>
    </row>
    <row r="175" spans="2:38" ht="8.25" customHeight="1">
      <c r="B175" s="9" t="str">
        <f t="shared" si="0"/>
        <v>Chakhang PHC</v>
      </c>
      <c r="C175" s="10">
        <v>175</v>
      </c>
      <c r="E175" s="4"/>
      <c r="F175" s="4" t="s">
        <v>190</v>
      </c>
      <c r="G175" s="5"/>
      <c r="H175" s="7"/>
      <c r="I175" s="7"/>
      <c r="J175" s="7"/>
      <c r="K175" s="7"/>
      <c r="L175" s="7"/>
      <c r="M175" s="7"/>
      <c r="N175" s="7"/>
      <c r="O175" s="7"/>
      <c r="P175" s="7"/>
      <c r="Q175" s="7"/>
      <c r="R175" s="7"/>
      <c r="S175" s="7"/>
      <c r="T175" s="7"/>
      <c r="U175" s="8"/>
      <c r="V175" s="7"/>
      <c r="W175" s="8"/>
      <c r="AL175" s="7"/>
    </row>
    <row r="176" spans="2:38" ht="15.75" customHeight="1">
      <c r="B176" s="2"/>
      <c r="E176" s="4"/>
      <c r="F176" s="4"/>
      <c r="G176" s="5"/>
      <c r="H176" s="7"/>
      <c r="I176" s="7"/>
      <c r="J176" s="7"/>
      <c r="K176" s="7"/>
      <c r="L176" s="7"/>
      <c r="M176" s="7"/>
      <c r="N176" s="7"/>
      <c r="O176" s="7"/>
      <c r="P176" s="7"/>
      <c r="Q176" s="7"/>
      <c r="R176" s="7"/>
      <c r="S176" s="7"/>
      <c r="T176" s="7"/>
      <c r="U176" s="8"/>
      <c r="V176" s="7"/>
      <c r="W176" s="8"/>
      <c r="AL176" s="7"/>
    </row>
    <row r="177" spans="2:38" ht="15.75" customHeight="1">
      <c r="B177" s="2"/>
      <c r="E177" s="4"/>
      <c r="F177" s="4"/>
      <c r="G177" s="5"/>
      <c r="H177" s="7"/>
      <c r="I177" s="7"/>
      <c r="J177" s="7"/>
      <c r="K177" s="7"/>
      <c r="L177" s="7"/>
      <c r="M177" s="7"/>
      <c r="N177" s="7"/>
      <c r="O177" s="7"/>
      <c r="P177" s="7"/>
      <c r="Q177" s="7"/>
      <c r="R177" s="7"/>
      <c r="S177" s="7"/>
      <c r="T177" s="7"/>
      <c r="U177" s="8"/>
      <c r="V177" s="7"/>
      <c r="W177" s="8"/>
      <c r="AL177" s="7"/>
    </row>
    <row r="178" spans="2:38" ht="15.75" customHeight="1">
      <c r="B178" s="2"/>
      <c r="E178" s="4"/>
      <c r="F178" s="125" t="s">
        <v>191</v>
      </c>
      <c r="G178" s="5"/>
      <c r="H178" s="7"/>
      <c r="I178" s="7"/>
      <c r="J178" s="7"/>
      <c r="K178" s="7"/>
      <c r="L178" s="7"/>
      <c r="M178" s="7"/>
      <c r="N178" s="7"/>
      <c r="O178" s="7"/>
      <c r="P178" s="7"/>
      <c r="Q178" s="7"/>
      <c r="R178" s="7"/>
      <c r="S178" s="7"/>
      <c r="T178" s="7"/>
      <c r="U178" s="8"/>
      <c r="V178" s="7"/>
      <c r="W178" s="8"/>
      <c r="AL178" s="7"/>
    </row>
    <row r="179" spans="2:38" ht="15.75" customHeight="1">
      <c r="B179" s="2"/>
      <c r="E179" s="4"/>
      <c r="F179" s="4"/>
      <c r="G179" s="5"/>
      <c r="H179" s="7"/>
      <c r="I179" s="7"/>
      <c r="J179" s="7"/>
      <c r="K179" s="7"/>
      <c r="L179" s="7"/>
      <c r="M179" s="7"/>
      <c r="N179" s="7"/>
      <c r="O179" s="7"/>
      <c r="P179" s="7"/>
      <c r="Q179" s="7"/>
      <c r="R179" s="7"/>
      <c r="S179" s="7"/>
      <c r="T179" s="7"/>
      <c r="U179" s="8"/>
      <c r="V179" s="7"/>
      <c r="W179" s="8"/>
      <c r="AL179" s="7"/>
    </row>
    <row r="180" spans="2:38" ht="12.75" customHeight="1">
      <c r="B180" s="2"/>
      <c r="D180" s="126" t="s">
        <v>192</v>
      </c>
      <c r="E180" s="127">
        <v>1</v>
      </c>
      <c r="F180" s="128" t="s">
        <v>193</v>
      </c>
      <c r="G180" s="129" t="s">
        <v>194</v>
      </c>
      <c r="H180" s="130" t="s">
        <v>195</v>
      </c>
      <c r="I180" s="73">
        <v>5</v>
      </c>
      <c r="J180" s="131">
        <f t="shared" ref="J180:K180" si="33">T43</f>
        <v>350</v>
      </c>
      <c r="K180" s="131">
        <f t="shared" si="33"/>
        <v>367.5</v>
      </c>
      <c r="L180" s="132">
        <f t="shared" ref="L180:L206" si="34">J180/K180</f>
        <v>0.95238095238095233</v>
      </c>
      <c r="M180" s="2"/>
      <c r="N180" s="7"/>
      <c r="O180" s="7"/>
      <c r="P180" s="7"/>
      <c r="Q180" s="7"/>
      <c r="R180" s="7"/>
      <c r="S180" s="7"/>
      <c r="T180" s="7"/>
      <c r="U180" s="8"/>
      <c r="V180" s="7"/>
      <c r="W180" s="8"/>
      <c r="AL180" s="7"/>
    </row>
    <row r="181" spans="2:38" ht="12.75" customHeight="1">
      <c r="B181" s="2"/>
      <c r="D181" s="126" t="s">
        <v>192</v>
      </c>
      <c r="E181" s="127">
        <v>2</v>
      </c>
      <c r="F181" s="128" t="s">
        <v>196</v>
      </c>
      <c r="G181" s="129" t="s">
        <v>194</v>
      </c>
      <c r="H181" s="130" t="s">
        <v>195</v>
      </c>
      <c r="I181" s="73">
        <v>5</v>
      </c>
      <c r="J181" s="131">
        <f t="shared" ref="J181:K181" si="35">T44</f>
        <v>14</v>
      </c>
      <c r="K181" s="131">
        <f t="shared" si="35"/>
        <v>18.899999999999999</v>
      </c>
      <c r="L181" s="132">
        <f t="shared" si="34"/>
        <v>0.74074074074074081</v>
      </c>
      <c r="M181" s="2"/>
      <c r="N181" s="7"/>
      <c r="O181" s="7"/>
      <c r="P181" s="7"/>
      <c r="Q181" s="7"/>
      <c r="R181" s="7"/>
      <c r="S181" s="7"/>
      <c r="T181" s="7"/>
      <c r="U181" s="8"/>
      <c r="V181" s="7"/>
      <c r="W181" s="8"/>
      <c r="AL181" s="7"/>
    </row>
    <row r="182" spans="2:38" ht="15.75" customHeight="1">
      <c r="B182" s="2"/>
      <c r="D182" s="121" t="s">
        <v>197</v>
      </c>
      <c r="E182" s="127">
        <v>3</v>
      </c>
      <c r="F182" s="133" t="s">
        <v>198</v>
      </c>
      <c r="G182" s="129" t="s">
        <v>194</v>
      </c>
      <c r="H182" s="130" t="s">
        <v>199</v>
      </c>
      <c r="I182" s="134">
        <v>5</v>
      </c>
      <c r="J182" s="131">
        <f t="shared" ref="J182:K182" si="36">T54</f>
        <v>9</v>
      </c>
      <c r="K182" s="131">
        <f t="shared" si="36"/>
        <v>9</v>
      </c>
      <c r="L182" s="132">
        <f t="shared" si="34"/>
        <v>1</v>
      </c>
      <c r="M182" s="2"/>
      <c r="N182" s="7"/>
      <c r="O182" s="7"/>
      <c r="P182" s="7"/>
      <c r="Q182" s="7"/>
      <c r="R182" s="7"/>
      <c r="S182" s="7"/>
      <c r="T182" s="7"/>
      <c r="U182" s="8"/>
      <c r="V182" s="7"/>
      <c r="W182" s="8"/>
      <c r="AL182" s="7"/>
    </row>
    <row r="183" spans="2:38" ht="15.75" customHeight="1">
      <c r="B183" s="2"/>
      <c r="D183" s="121" t="s">
        <v>197</v>
      </c>
      <c r="E183" s="127">
        <v>4</v>
      </c>
      <c r="F183" s="133" t="s">
        <v>200</v>
      </c>
      <c r="G183" s="129" t="s">
        <v>194</v>
      </c>
      <c r="H183" s="130" t="s">
        <v>199</v>
      </c>
      <c r="I183" s="134">
        <v>5</v>
      </c>
      <c r="J183" s="131">
        <f t="shared" ref="J183:K183" si="37">T56</f>
        <v>9</v>
      </c>
      <c r="K183" s="131">
        <f t="shared" si="37"/>
        <v>9</v>
      </c>
      <c r="L183" s="132">
        <f t="shared" si="34"/>
        <v>1</v>
      </c>
      <c r="M183" s="2"/>
      <c r="N183" s="7"/>
      <c r="O183" s="7"/>
      <c r="P183" s="7"/>
      <c r="Q183" s="7"/>
      <c r="R183" s="7"/>
      <c r="S183" s="7"/>
      <c r="T183" s="7"/>
      <c r="U183" s="8"/>
      <c r="V183" s="7"/>
      <c r="W183" s="8"/>
      <c r="AL183" s="7"/>
    </row>
    <row r="184" spans="2:38" ht="15.75" customHeight="1">
      <c r="B184" s="2"/>
      <c r="D184" s="121" t="s">
        <v>201</v>
      </c>
      <c r="E184" s="127">
        <v>5</v>
      </c>
      <c r="F184" s="135" t="s">
        <v>84</v>
      </c>
      <c r="G184" s="129" t="s">
        <v>194</v>
      </c>
      <c r="H184" s="130" t="s">
        <v>199</v>
      </c>
      <c r="I184" s="136">
        <v>5</v>
      </c>
      <c r="J184" s="137">
        <f t="shared" ref="J184:K184" si="38">T67</f>
        <v>0</v>
      </c>
      <c r="K184" s="137">
        <f t="shared" si="38"/>
        <v>9</v>
      </c>
      <c r="L184" s="132">
        <f t="shared" si="34"/>
        <v>0</v>
      </c>
      <c r="M184" s="2"/>
      <c r="N184" s="7"/>
      <c r="O184" s="7"/>
      <c r="P184" s="7"/>
      <c r="Q184" s="7"/>
      <c r="R184" s="7"/>
      <c r="S184" s="7"/>
      <c r="T184" s="7"/>
      <c r="U184" s="8"/>
      <c r="V184" s="7"/>
      <c r="W184" s="8"/>
      <c r="AL184" s="7"/>
    </row>
    <row r="185" spans="2:38" ht="15.75" customHeight="1">
      <c r="B185" s="2"/>
      <c r="D185" s="126" t="s">
        <v>202</v>
      </c>
      <c r="E185" s="127">
        <v>6</v>
      </c>
      <c r="F185" s="128" t="s">
        <v>203</v>
      </c>
      <c r="G185" s="129" t="s">
        <v>194</v>
      </c>
      <c r="H185" s="130" t="s">
        <v>199</v>
      </c>
      <c r="I185" s="138">
        <v>10</v>
      </c>
      <c r="J185" s="131">
        <f t="shared" ref="J185:K185" si="39">T74</f>
        <v>19</v>
      </c>
      <c r="K185" s="131">
        <f t="shared" si="39"/>
        <v>17.5</v>
      </c>
      <c r="L185" s="132">
        <f t="shared" si="34"/>
        <v>1.0857142857142856</v>
      </c>
      <c r="M185" s="2"/>
      <c r="N185" s="7"/>
      <c r="O185" s="7"/>
      <c r="P185" s="7"/>
      <c r="Q185" s="7"/>
      <c r="R185" s="7"/>
      <c r="S185" s="7"/>
      <c r="T185" s="7"/>
      <c r="U185" s="8"/>
      <c r="V185" s="7"/>
      <c r="W185" s="8"/>
      <c r="AL185" s="7"/>
    </row>
    <row r="186" spans="2:38" ht="15.75" customHeight="1">
      <c r="B186" s="2"/>
      <c r="D186" s="126" t="s">
        <v>204</v>
      </c>
      <c r="E186" s="127">
        <v>7</v>
      </c>
      <c r="F186" s="128" t="s">
        <v>205</v>
      </c>
      <c r="G186" s="129" t="s">
        <v>194</v>
      </c>
      <c r="H186" s="130" t="s">
        <v>199</v>
      </c>
      <c r="I186" s="73">
        <v>10</v>
      </c>
      <c r="J186" s="131">
        <f t="shared" ref="J186:K186" si="40">T81</f>
        <v>0</v>
      </c>
      <c r="K186" s="131">
        <f t="shared" si="40"/>
        <v>7</v>
      </c>
      <c r="L186" s="132">
        <f t="shared" si="34"/>
        <v>0</v>
      </c>
      <c r="M186" s="2"/>
      <c r="N186" s="7"/>
      <c r="O186" s="7"/>
      <c r="P186" s="7"/>
      <c r="Q186" s="7"/>
      <c r="R186" s="7"/>
      <c r="S186" s="7"/>
      <c r="T186" s="7"/>
      <c r="U186" s="8"/>
      <c r="V186" s="7"/>
      <c r="W186" s="8"/>
      <c r="AL186" s="7"/>
    </row>
    <row r="187" spans="2:38" ht="15.75" customHeight="1">
      <c r="B187" s="2"/>
      <c r="D187" s="126" t="s">
        <v>206</v>
      </c>
      <c r="E187" s="127">
        <v>8</v>
      </c>
      <c r="F187" s="128" t="s">
        <v>207</v>
      </c>
      <c r="G187" s="129" t="s">
        <v>194</v>
      </c>
      <c r="H187" s="130" t="s">
        <v>199</v>
      </c>
      <c r="I187" s="73">
        <v>10</v>
      </c>
      <c r="J187" s="131">
        <f t="shared" ref="J187:K187" si="41">T85</f>
        <v>133</v>
      </c>
      <c r="K187" s="131">
        <f t="shared" si="41"/>
        <v>129.5</v>
      </c>
      <c r="L187" s="132">
        <f t="shared" si="34"/>
        <v>1.027027027027027</v>
      </c>
      <c r="M187" s="2"/>
      <c r="N187" s="7"/>
      <c r="O187" s="7"/>
      <c r="P187" s="7"/>
      <c r="Q187" s="7"/>
      <c r="R187" s="7"/>
      <c r="S187" s="7"/>
      <c r="T187" s="7"/>
      <c r="U187" s="8"/>
      <c r="V187" s="7"/>
      <c r="W187" s="8"/>
      <c r="AL187" s="7"/>
    </row>
    <row r="188" spans="2:38" ht="15.75" customHeight="1">
      <c r="B188" s="2"/>
      <c r="D188" s="126" t="s">
        <v>206</v>
      </c>
      <c r="E188" s="127">
        <v>9</v>
      </c>
      <c r="F188" s="139" t="s">
        <v>208</v>
      </c>
      <c r="G188" s="129" t="s">
        <v>194</v>
      </c>
      <c r="H188" s="130" t="s">
        <v>199</v>
      </c>
      <c r="I188" s="73">
        <v>5</v>
      </c>
      <c r="J188" s="131">
        <f t="shared" ref="J188:K188" si="42">T88</f>
        <v>0</v>
      </c>
      <c r="K188" s="131">
        <f t="shared" si="42"/>
        <v>129.5</v>
      </c>
      <c r="L188" s="132">
        <f t="shared" si="34"/>
        <v>0</v>
      </c>
      <c r="M188" s="2"/>
      <c r="N188" s="7"/>
      <c r="O188" s="7"/>
      <c r="P188" s="7"/>
      <c r="Q188" s="7"/>
      <c r="R188" s="7"/>
      <c r="S188" s="7"/>
      <c r="T188" s="7"/>
      <c r="U188" s="8"/>
      <c r="V188" s="7"/>
      <c r="W188" s="8"/>
      <c r="AL188" s="7"/>
    </row>
    <row r="189" spans="2:38" ht="15.75" customHeight="1">
      <c r="B189" s="2"/>
      <c r="D189" s="126" t="s">
        <v>209</v>
      </c>
      <c r="E189" s="127">
        <v>10</v>
      </c>
      <c r="F189" s="133" t="s">
        <v>210</v>
      </c>
      <c r="G189" s="129" t="s">
        <v>194</v>
      </c>
      <c r="H189" s="130" t="s">
        <v>199</v>
      </c>
      <c r="I189" s="140">
        <v>5</v>
      </c>
      <c r="J189" s="141">
        <f t="shared" ref="J189:K189" si="43">T61</f>
        <v>7</v>
      </c>
      <c r="K189" s="141">
        <f t="shared" si="43"/>
        <v>9</v>
      </c>
      <c r="L189" s="132">
        <f t="shared" si="34"/>
        <v>0.77777777777777779</v>
      </c>
      <c r="M189" s="2"/>
      <c r="N189" s="7"/>
      <c r="O189" s="7"/>
      <c r="P189" s="7"/>
      <c r="Q189" s="7"/>
      <c r="R189" s="7"/>
      <c r="S189" s="7"/>
      <c r="T189" s="7"/>
      <c r="U189" s="8"/>
      <c r="V189" s="7"/>
      <c r="W189" s="8"/>
      <c r="AL189" s="7"/>
    </row>
    <row r="190" spans="2:38" ht="15.75" customHeight="1">
      <c r="B190" s="2"/>
      <c r="D190" s="126" t="s">
        <v>209</v>
      </c>
      <c r="E190" s="127">
        <v>11</v>
      </c>
      <c r="F190" s="142" t="s">
        <v>211</v>
      </c>
      <c r="G190" s="129" t="s">
        <v>194</v>
      </c>
      <c r="H190" s="130" t="s">
        <v>199</v>
      </c>
      <c r="I190" s="140">
        <v>5</v>
      </c>
      <c r="J190" s="143">
        <f t="shared" ref="J190:K190" si="44">T70</f>
        <v>0</v>
      </c>
      <c r="K190" s="143">
        <f t="shared" si="44"/>
        <v>9</v>
      </c>
      <c r="L190" s="132">
        <f t="shared" si="34"/>
        <v>0</v>
      </c>
      <c r="M190" s="2" t="s">
        <v>212</v>
      </c>
      <c r="N190" s="7"/>
      <c r="O190" s="7"/>
      <c r="P190" s="7"/>
      <c r="Q190" s="7"/>
      <c r="R190" s="7"/>
      <c r="S190" s="7"/>
      <c r="T190" s="7"/>
      <c r="U190" s="8"/>
      <c r="V190" s="7"/>
      <c r="W190" s="8"/>
      <c r="AL190" s="7"/>
    </row>
    <row r="191" spans="2:38" ht="15.75" customHeight="1">
      <c r="B191" s="2"/>
      <c r="D191" s="126" t="s">
        <v>197</v>
      </c>
      <c r="E191" s="127">
        <v>12</v>
      </c>
      <c r="F191" s="133" t="s">
        <v>213</v>
      </c>
      <c r="G191" s="129" t="s">
        <v>194</v>
      </c>
      <c r="H191" s="130" t="s">
        <v>199</v>
      </c>
      <c r="I191" s="140">
        <v>5</v>
      </c>
      <c r="J191" s="141">
        <f t="shared" ref="J191:K191" si="45">T60</f>
        <v>7</v>
      </c>
      <c r="K191" s="141">
        <f t="shared" si="45"/>
        <v>9</v>
      </c>
      <c r="L191" s="132">
        <f t="shared" si="34"/>
        <v>0.77777777777777779</v>
      </c>
      <c r="M191" s="2"/>
      <c r="N191" s="7"/>
      <c r="O191" s="7"/>
      <c r="P191" s="7"/>
      <c r="Q191" s="7"/>
      <c r="R191" s="7"/>
      <c r="S191" s="7"/>
      <c r="T191" s="7"/>
      <c r="U191" s="8"/>
      <c r="V191" s="7"/>
      <c r="W191" s="8"/>
      <c r="AL191" s="7"/>
    </row>
    <row r="192" spans="2:38" ht="15.75" customHeight="1">
      <c r="B192" s="2"/>
      <c r="D192" s="126" t="s">
        <v>197</v>
      </c>
      <c r="E192" s="127">
        <v>13</v>
      </c>
      <c r="F192" s="133" t="s">
        <v>214</v>
      </c>
      <c r="G192" s="129" t="s">
        <v>194</v>
      </c>
      <c r="H192" s="130" t="s">
        <v>199</v>
      </c>
      <c r="I192" s="140">
        <v>5</v>
      </c>
      <c r="J192" s="141">
        <f t="shared" ref="J192:K192" si="46">T62</f>
        <v>9</v>
      </c>
      <c r="K192" s="141">
        <f t="shared" si="46"/>
        <v>9</v>
      </c>
      <c r="L192" s="132">
        <f t="shared" si="34"/>
        <v>1</v>
      </c>
      <c r="M192" s="2"/>
      <c r="N192" s="7"/>
      <c r="O192" s="7"/>
      <c r="P192" s="7"/>
      <c r="Q192" s="7"/>
      <c r="R192" s="7"/>
      <c r="S192" s="7"/>
      <c r="T192" s="7"/>
      <c r="U192" s="8"/>
      <c r="V192" s="7"/>
      <c r="W192" s="8"/>
      <c r="AL192" s="7"/>
    </row>
    <row r="193" spans="2:38" ht="15.75" customHeight="1">
      <c r="B193" s="2"/>
      <c r="D193" s="126" t="s">
        <v>215</v>
      </c>
      <c r="E193" s="127">
        <v>14</v>
      </c>
      <c r="F193" s="128" t="s">
        <v>216</v>
      </c>
      <c r="G193" s="129" t="s">
        <v>194</v>
      </c>
      <c r="H193" s="130" t="s">
        <v>199</v>
      </c>
      <c r="I193" s="73">
        <v>10</v>
      </c>
      <c r="J193" s="131">
        <f t="shared" ref="J193:K193" si="47">T142</f>
        <v>9</v>
      </c>
      <c r="K193" s="131">
        <f t="shared" si="47"/>
        <v>9</v>
      </c>
      <c r="L193" s="132">
        <f t="shared" si="34"/>
        <v>1</v>
      </c>
      <c r="M193" s="2"/>
      <c r="N193" s="7"/>
      <c r="O193" s="7"/>
      <c r="P193" s="7"/>
      <c r="Q193" s="7"/>
      <c r="R193" s="7"/>
      <c r="S193" s="7"/>
      <c r="T193" s="7"/>
      <c r="U193" s="8"/>
      <c r="V193" s="7"/>
      <c r="W193" s="8"/>
      <c r="AL193" s="7"/>
    </row>
    <row r="194" spans="2:38" ht="15.75" customHeight="1">
      <c r="B194" s="2"/>
      <c r="D194" s="126" t="s">
        <v>215</v>
      </c>
      <c r="E194" s="127">
        <v>15</v>
      </c>
      <c r="F194" s="128" t="s">
        <v>217</v>
      </c>
      <c r="G194" s="129" t="s">
        <v>194</v>
      </c>
      <c r="H194" s="130" t="s">
        <v>199</v>
      </c>
      <c r="I194" s="73">
        <v>10</v>
      </c>
      <c r="J194" s="131">
        <f t="shared" ref="J194:K194" si="48">T143</f>
        <v>9</v>
      </c>
      <c r="K194" s="131">
        <f t="shared" si="48"/>
        <v>0.9</v>
      </c>
      <c r="L194" s="132">
        <f t="shared" si="34"/>
        <v>10</v>
      </c>
      <c r="M194" s="2"/>
      <c r="N194" s="7"/>
      <c r="O194" s="7"/>
      <c r="P194" s="7"/>
      <c r="Q194" s="7"/>
      <c r="R194" s="7"/>
      <c r="S194" s="7"/>
      <c r="T194" s="7"/>
      <c r="U194" s="8"/>
      <c r="V194" s="7"/>
      <c r="W194" s="8"/>
      <c r="AL194" s="7"/>
    </row>
    <row r="195" spans="2:38" ht="15.75" customHeight="1">
      <c r="B195" s="2"/>
      <c r="D195" s="126" t="s">
        <v>218</v>
      </c>
      <c r="E195" s="127">
        <v>16</v>
      </c>
      <c r="F195" s="144" t="s">
        <v>171</v>
      </c>
      <c r="G195" s="129" t="s">
        <v>194</v>
      </c>
      <c r="H195" s="130" t="s">
        <v>219</v>
      </c>
      <c r="I195" s="140">
        <v>20</v>
      </c>
      <c r="J195" s="141">
        <f t="shared" ref="J195:K195" si="49">T150</f>
        <v>0</v>
      </c>
      <c r="K195" s="141">
        <f t="shared" si="49"/>
        <v>100</v>
      </c>
      <c r="L195" s="132">
        <f t="shared" si="34"/>
        <v>0</v>
      </c>
      <c r="M195" s="2"/>
      <c r="N195" s="7"/>
      <c r="O195" s="7"/>
      <c r="P195" s="7"/>
      <c r="Q195" s="7"/>
      <c r="R195" s="7"/>
      <c r="S195" s="7"/>
      <c r="T195" s="7"/>
      <c r="U195" s="8"/>
      <c r="V195" s="7"/>
      <c r="W195" s="8"/>
      <c r="AL195" s="7"/>
    </row>
    <row r="196" spans="2:38" ht="15.75" customHeight="1">
      <c r="B196" s="2"/>
      <c r="D196" s="126" t="s">
        <v>220</v>
      </c>
      <c r="E196" s="127">
        <v>17</v>
      </c>
      <c r="F196" s="145" t="s">
        <v>139</v>
      </c>
      <c r="G196" s="129" t="s">
        <v>194</v>
      </c>
      <c r="H196" s="130" t="s">
        <v>195</v>
      </c>
      <c r="I196" s="140">
        <v>5</v>
      </c>
      <c r="J196" s="141">
        <f t="shared" ref="J196:K196" si="50">T117</f>
        <v>0</v>
      </c>
      <c r="K196" s="141">
        <f t="shared" si="50"/>
        <v>5</v>
      </c>
      <c r="L196" s="132">
        <f t="shared" si="34"/>
        <v>0</v>
      </c>
      <c r="M196" s="2"/>
      <c r="N196" s="7"/>
      <c r="O196" s="7"/>
      <c r="P196" s="7"/>
      <c r="Q196" s="7"/>
      <c r="R196" s="7"/>
      <c r="S196" s="7"/>
      <c r="T196" s="7"/>
      <c r="U196" s="8"/>
      <c r="V196" s="7"/>
      <c r="W196" s="8"/>
      <c r="AL196" s="7"/>
    </row>
    <row r="197" spans="2:38" ht="15.75" customHeight="1">
      <c r="B197" s="2"/>
      <c r="D197" s="126" t="s">
        <v>221</v>
      </c>
      <c r="E197" s="127">
        <v>18</v>
      </c>
      <c r="F197" s="133" t="s">
        <v>222</v>
      </c>
      <c r="G197" s="129" t="s">
        <v>194</v>
      </c>
      <c r="H197" s="130" t="s">
        <v>199</v>
      </c>
      <c r="I197" s="140">
        <v>10</v>
      </c>
      <c r="J197" s="141">
        <f t="shared" ref="J197:K197" si="51">T122</f>
        <v>0</v>
      </c>
      <c r="K197" s="141">
        <f t="shared" si="51"/>
        <v>12</v>
      </c>
      <c r="L197" s="132">
        <f t="shared" si="34"/>
        <v>0</v>
      </c>
      <c r="M197" s="2"/>
      <c r="N197" s="7"/>
      <c r="O197" s="7"/>
      <c r="P197" s="7"/>
      <c r="Q197" s="7"/>
      <c r="R197" s="7"/>
      <c r="S197" s="7"/>
      <c r="T197" s="7"/>
      <c r="U197" s="8"/>
      <c r="V197" s="7"/>
      <c r="W197" s="8"/>
      <c r="AL197" s="7"/>
    </row>
    <row r="198" spans="2:38" ht="15.75" customHeight="1">
      <c r="B198" s="2"/>
      <c r="D198" s="126" t="s">
        <v>223</v>
      </c>
      <c r="E198" s="127">
        <v>19</v>
      </c>
      <c r="F198" s="145" t="s">
        <v>224</v>
      </c>
      <c r="G198" s="129" t="s">
        <v>194</v>
      </c>
      <c r="H198" s="130" t="s">
        <v>195</v>
      </c>
      <c r="I198" s="140">
        <v>10</v>
      </c>
      <c r="J198" s="141">
        <f t="shared" ref="J198:K198" si="52">T130</f>
        <v>3</v>
      </c>
      <c r="K198" s="141">
        <f t="shared" si="52"/>
        <v>12</v>
      </c>
      <c r="L198" s="132">
        <f t="shared" si="34"/>
        <v>0.25</v>
      </c>
      <c r="M198" s="2"/>
      <c r="N198" s="7"/>
      <c r="O198" s="7"/>
      <c r="P198" s="7"/>
      <c r="Q198" s="7"/>
      <c r="R198" s="7"/>
      <c r="S198" s="7"/>
      <c r="T198" s="7"/>
      <c r="U198" s="8"/>
      <c r="V198" s="7"/>
      <c r="W198" s="8"/>
      <c r="AL198" s="7"/>
    </row>
    <row r="199" spans="2:38" ht="15.75" customHeight="1">
      <c r="B199" s="2"/>
      <c r="D199" s="126" t="s">
        <v>225</v>
      </c>
      <c r="E199" s="127">
        <v>20</v>
      </c>
      <c r="F199" s="145" t="s">
        <v>226</v>
      </c>
      <c r="G199" s="129" t="s">
        <v>194</v>
      </c>
      <c r="H199" s="130" t="s">
        <v>195</v>
      </c>
      <c r="I199" s="140">
        <v>10</v>
      </c>
      <c r="J199" s="141">
        <f t="shared" ref="J199:K199" si="53">T137</f>
        <v>3</v>
      </c>
      <c r="K199" s="141">
        <f t="shared" si="53"/>
        <v>12</v>
      </c>
      <c r="L199" s="132">
        <f t="shared" si="34"/>
        <v>0.25</v>
      </c>
      <c r="M199" s="2"/>
      <c r="N199" s="7"/>
      <c r="O199" s="7"/>
      <c r="P199" s="7"/>
      <c r="Q199" s="7"/>
      <c r="R199" s="7"/>
      <c r="S199" s="7"/>
      <c r="T199" s="7"/>
      <c r="U199" s="8"/>
      <c r="V199" s="7"/>
      <c r="W199" s="8"/>
      <c r="AL199" s="7"/>
    </row>
    <row r="200" spans="2:38" ht="15.75" customHeight="1">
      <c r="B200" s="2"/>
      <c r="D200" s="126" t="s">
        <v>227</v>
      </c>
      <c r="E200" s="127">
        <v>21</v>
      </c>
      <c r="F200" s="145" t="s">
        <v>228</v>
      </c>
      <c r="G200" s="129" t="s">
        <v>194</v>
      </c>
      <c r="H200" s="130" t="s">
        <v>199</v>
      </c>
      <c r="I200" s="140">
        <v>5</v>
      </c>
      <c r="J200" s="141">
        <f t="shared" ref="J200:K200" si="54">T164</f>
        <v>3</v>
      </c>
      <c r="K200" s="141">
        <f t="shared" si="54"/>
        <v>12</v>
      </c>
      <c r="L200" s="132">
        <f t="shared" si="34"/>
        <v>0.25</v>
      </c>
      <c r="M200" s="2"/>
      <c r="N200" s="7"/>
      <c r="O200" s="7"/>
      <c r="P200" s="7"/>
      <c r="Q200" s="7"/>
      <c r="R200" s="7"/>
      <c r="S200" s="7"/>
      <c r="T200" s="7"/>
      <c r="U200" s="8"/>
      <c r="V200" s="7"/>
      <c r="W200" s="8"/>
      <c r="AL200" s="7"/>
    </row>
    <row r="201" spans="2:38" ht="15.75" customHeight="1">
      <c r="B201" s="2"/>
      <c r="D201" s="126" t="s">
        <v>229</v>
      </c>
      <c r="E201" s="127">
        <v>22</v>
      </c>
      <c r="F201" s="145" t="s">
        <v>183</v>
      </c>
      <c r="G201" s="129" t="s">
        <v>194</v>
      </c>
      <c r="H201" s="130" t="s">
        <v>199</v>
      </c>
      <c r="I201" s="140">
        <v>5</v>
      </c>
      <c r="J201" s="141">
        <f t="shared" ref="J201:K201" si="55">T165</f>
        <v>3</v>
      </c>
      <c r="K201" s="141">
        <f t="shared" si="55"/>
        <v>12</v>
      </c>
      <c r="L201" s="132">
        <f t="shared" si="34"/>
        <v>0.25</v>
      </c>
      <c r="M201" s="2"/>
      <c r="N201" s="7"/>
      <c r="O201" s="7"/>
      <c r="P201" s="7"/>
      <c r="Q201" s="7"/>
      <c r="R201" s="7"/>
      <c r="S201" s="7"/>
      <c r="T201" s="7"/>
      <c r="U201" s="8"/>
      <c r="V201" s="7"/>
      <c r="W201" s="8"/>
      <c r="AL201" s="7"/>
    </row>
    <row r="202" spans="2:38" ht="15.75" customHeight="1">
      <c r="B202" s="2"/>
      <c r="D202" s="126" t="s">
        <v>230</v>
      </c>
      <c r="E202" s="127">
        <v>23</v>
      </c>
      <c r="F202" s="145" t="s">
        <v>231</v>
      </c>
      <c r="G202" s="129" t="s">
        <v>194</v>
      </c>
      <c r="H202" s="130" t="s">
        <v>199</v>
      </c>
      <c r="I202" s="140">
        <v>5</v>
      </c>
      <c r="J202" s="141">
        <f t="shared" ref="J202:K202" si="56">T166</f>
        <v>3</v>
      </c>
      <c r="K202" s="141">
        <f t="shared" si="56"/>
        <v>13</v>
      </c>
      <c r="L202" s="132">
        <f t="shared" si="34"/>
        <v>0.23076923076923078</v>
      </c>
      <c r="M202" s="2"/>
      <c r="N202" s="7"/>
      <c r="O202" s="7"/>
      <c r="P202" s="7"/>
      <c r="Q202" s="7"/>
      <c r="R202" s="7"/>
      <c r="S202" s="7"/>
      <c r="T202" s="7"/>
      <c r="U202" s="8"/>
      <c r="V202" s="7"/>
      <c r="W202" s="8"/>
      <c r="AL202" s="7"/>
    </row>
    <row r="203" spans="2:38" ht="15.75" customHeight="1">
      <c r="B203" s="2"/>
      <c r="D203" s="126" t="s">
        <v>232</v>
      </c>
      <c r="E203" s="127">
        <v>24</v>
      </c>
      <c r="F203" s="133" t="s">
        <v>233</v>
      </c>
      <c r="G203" s="129" t="s">
        <v>194</v>
      </c>
      <c r="H203" s="130" t="s">
        <v>199</v>
      </c>
      <c r="I203" s="140">
        <v>10</v>
      </c>
      <c r="J203" s="141">
        <f t="shared" ref="J203:K203" si="57">T167</f>
        <v>3</v>
      </c>
      <c r="K203" s="141">
        <f t="shared" si="57"/>
        <v>14</v>
      </c>
      <c r="L203" s="132">
        <f t="shared" si="34"/>
        <v>0.21428571428571427</v>
      </c>
      <c r="M203" s="2"/>
      <c r="N203" s="7"/>
      <c r="O203" s="7"/>
      <c r="P203" s="7"/>
      <c r="Q203" s="7"/>
      <c r="R203" s="7"/>
      <c r="S203" s="7"/>
      <c r="T203" s="7"/>
      <c r="U203" s="8"/>
      <c r="V203" s="7"/>
      <c r="W203" s="8"/>
      <c r="AL203" s="7"/>
    </row>
    <row r="204" spans="2:38" ht="15.75" customHeight="1">
      <c r="B204" s="2"/>
      <c r="D204" s="126" t="s">
        <v>234</v>
      </c>
      <c r="E204" s="127">
        <v>25</v>
      </c>
      <c r="F204" s="146" t="s">
        <v>235</v>
      </c>
      <c r="G204" s="129" t="s">
        <v>194</v>
      </c>
      <c r="H204" s="130" t="s">
        <v>199</v>
      </c>
      <c r="I204" s="140">
        <v>5</v>
      </c>
      <c r="J204" s="141">
        <f t="shared" ref="J204:K204" si="58">T154</f>
        <v>3</v>
      </c>
      <c r="K204" s="141">
        <f t="shared" si="58"/>
        <v>12</v>
      </c>
      <c r="L204" s="132">
        <f t="shared" si="34"/>
        <v>0.25</v>
      </c>
      <c r="M204" s="2"/>
      <c r="N204" s="7"/>
      <c r="O204" s="7"/>
      <c r="P204" s="7"/>
      <c r="Q204" s="7"/>
      <c r="R204" s="7"/>
      <c r="S204" s="7"/>
      <c r="T204" s="7"/>
      <c r="U204" s="8"/>
      <c r="V204" s="7"/>
      <c r="W204" s="8"/>
      <c r="AL204" s="7"/>
    </row>
    <row r="205" spans="2:38" ht="15.75" customHeight="1">
      <c r="B205" s="2"/>
      <c r="D205" s="126" t="s">
        <v>236</v>
      </c>
      <c r="E205" s="127">
        <v>26</v>
      </c>
      <c r="F205" s="133" t="s">
        <v>237</v>
      </c>
      <c r="G205" s="129" t="s">
        <v>194</v>
      </c>
      <c r="H205" s="130" t="s">
        <v>199</v>
      </c>
      <c r="I205" s="140">
        <v>10</v>
      </c>
      <c r="J205" s="141">
        <f t="shared" ref="J205:K205" si="59">T159</f>
        <v>1</v>
      </c>
      <c r="K205" s="141">
        <f t="shared" si="59"/>
        <v>4</v>
      </c>
      <c r="L205" s="132">
        <f t="shared" si="34"/>
        <v>0.25</v>
      </c>
      <c r="M205" s="2"/>
      <c r="N205" s="7"/>
      <c r="O205" s="7"/>
      <c r="P205" s="7"/>
      <c r="Q205" s="7"/>
      <c r="R205" s="7"/>
      <c r="S205" s="7"/>
      <c r="T205" s="7"/>
      <c r="U205" s="8"/>
      <c r="V205" s="7"/>
      <c r="W205" s="8"/>
      <c r="AL205" s="7"/>
    </row>
    <row r="206" spans="2:38" ht="15.75" customHeight="1">
      <c r="B206" s="2"/>
      <c r="D206" s="126" t="s">
        <v>236</v>
      </c>
      <c r="E206" s="127">
        <v>27</v>
      </c>
      <c r="F206" s="146" t="s">
        <v>238</v>
      </c>
      <c r="G206" s="129" t="s">
        <v>194</v>
      </c>
      <c r="H206" s="130" t="s">
        <v>199</v>
      </c>
      <c r="I206" s="140">
        <v>5</v>
      </c>
      <c r="J206" s="141">
        <f t="shared" ref="J206:K206" si="60">T160</f>
        <v>1</v>
      </c>
      <c r="K206" s="141">
        <f t="shared" si="60"/>
        <v>4</v>
      </c>
      <c r="L206" s="132">
        <f t="shared" si="34"/>
        <v>0.25</v>
      </c>
      <c r="M206" s="2"/>
      <c r="N206" s="7"/>
      <c r="O206" s="7"/>
      <c r="P206" s="7"/>
      <c r="Q206" s="7"/>
      <c r="R206" s="7"/>
      <c r="S206" s="7"/>
      <c r="T206" s="7"/>
      <c r="U206" s="8"/>
      <c r="V206" s="7"/>
      <c r="W206" s="8"/>
      <c r="AL206" s="7"/>
    </row>
  </sheetData>
  <autoFilter ref="D30:AL175" xr:uid="{00000000-0009-0000-0000-000000000000}"/>
  <mergeCells count="3">
    <mergeCell ref="F4:U4"/>
    <mergeCell ref="K33:T33"/>
    <mergeCell ref="K34:T34"/>
  </mergeCells>
  <pageMargins left="0.23622047244094491" right="0" top="0.51181102362204722" bottom="0.43307086614173229" header="0" footer="0"/>
  <pageSetup paperSize="9" orientation="landscape" r:id="rId1"/>
  <rowBreaks count="7" manualBreakCount="7">
    <brk id="39" min="3" max="23" man="1"/>
    <brk id="40" man="1"/>
    <brk id="81" man="1"/>
    <brk id="82" min="3" max="23" man="1"/>
    <brk id="124" min="3" max="23" man="1"/>
    <brk id="125" man="1"/>
    <brk id="175" man="1"/>
  </rowBreaks>
  <colBreaks count="1" manualBreakCount="1">
    <brk id="24" max="20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F213"/>
  <sheetViews>
    <sheetView view="pageBreakPreview" topLeftCell="A155" zoomScale="120" zoomScaleSheetLayoutView="120" workbookViewId="0">
      <selection activeCell="J168" sqref="J168"/>
    </sheetView>
  </sheetViews>
  <sheetFormatPr defaultColWidth="14.42578125" defaultRowHeight="15" customHeight="1"/>
  <cols>
    <col min="1" max="3" width="4.5703125" customWidth="1"/>
    <col min="4" max="4" width="2.42578125" customWidth="1"/>
    <col min="5" max="5" width="3.28515625" customWidth="1"/>
    <col min="6" max="6" width="48.7109375" customWidth="1"/>
    <col min="7" max="7" width="7.28515625" customWidth="1"/>
    <col min="8" max="8" width="4.5703125" customWidth="1"/>
    <col min="9" max="11" width="3.140625" customWidth="1"/>
    <col min="12" max="12" width="5.140625" customWidth="1"/>
    <col min="13" max="19" width="3.140625" customWidth="1"/>
    <col min="20" max="20" width="4.5703125" customWidth="1"/>
    <col min="21" max="21" width="4.85546875" customWidth="1"/>
    <col min="22" max="22" width="6.140625" customWidth="1"/>
    <col min="23" max="23" width="8.28515625" customWidth="1"/>
    <col min="24" max="24" width="17" customWidth="1"/>
    <col min="25" max="26" width="11.28515625" customWidth="1"/>
    <col min="27" max="27" width="13.7109375" customWidth="1"/>
    <col min="28" max="28" width="11.28515625" customWidth="1"/>
    <col min="29" max="29" width="2.7109375" customWidth="1"/>
    <col min="30" max="30" width="27.140625" customWidth="1"/>
    <col min="31" max="31" width="19.42578125" customWidth="1"/>
    <col min="32" max="32" width="9.140625" customWidth="1"/>
  </cols>
  <sheetData>
    <row r="1" spans="1:32" ht="8.25" customHeight="1">
      <c r="A1" s="93"/>
      <c r="B1" s="2" t="str">
        <f>G6</f>
        <v>Chakhei SC</v>
      </c>
      <c r="C1" s="3">
        <v>1</v>
      </c>
      <c r="D1" s="93"/>
      <c r="E1" s="3"/>
      <c r="F1" s="4"/>
      <c r="G1" s="109"/>
      <c r="H1" s="6"/>
      <c r="I1" s="7"/>
      <c r="J1" s="7"/>
      <c r="K1" s="7"/>
      <c r="L1" s="7"/>
      <c r="M1" s="7"/>
      <c r="N1" s="7"/>
      <c r="O1" s="7"/>
      <c r="P1" s="7"/>
      <c r="Q1" s="7"/>
      <c r="R1" s="7"/>
      <c r="S1" s="7"/>
      <c r="T1" s="7"/>
      <c r="U1" s="8"/>
      <c r="V1" s="7"/>
      <c r="W1" s="8"/>
      <c r="X1" s="93"/>
      <c r="Y1" s="93"/>
      <c r="Z1" s="93"/>
      <c r="AA1" s="7"/>
      <c r="AB1" s="93"/>
      <c r="AC1" s="93"/>
      <c r="AD1" s="93"/>
      <c r="AE1" s="93"/>
      <c r="AF1" s="93"/>
    </row>
    <row r="2" spans="1:32" ht="21.75" customHeight="1">
      <c r="A2" s="93"/>
      <c r="B2" s="2" t="str">
        <f t="shared" ref="B2:B173" si="0">B1</f>
        <v>Chakhei SC</v>
      </c>
      <c r="C2" s="3">
        <v>2</v>
      </c>
      <c r="D2" s="4" t="s">
        <v>4</v>
      </c>
      <c r="E2" s="3"/>
      <c r="F2" s="147" t="s">
        <v>239</v>
      </c>
      <c r="G2" s="13"/>
      <c r="H2" s="13"/>
      <c r="I2" s="13"/>
      <c r="J2" s="13"/>
      <c r="K2" s="13"/>
      <c r="L2" s="13"/>
      <c r="M2" s="13"/>
      <c r="N2" s="13"/>
      <c r="O2" s="13"/>
      <c r="P2" s="13"/>
      <c r="Q2" s="13"/>
      <c r="R2" s="13"/>
      <c r="S2" s="13"/>
      <c r="T2" s="13"/>
      <c r="U2" s="13"/>
      <c r="V2" s="148"/>
      <c r="W2" s="14" t="s">
        <v>6</v>
      </c>
      <c r="X2" s="93"/>
      <c r="Y2" s="93"/>
      <c r="Z2" s="93"/>
      <c r="AA2" s="149" t="s">
        <v>6</v>
      </c>
      <c r="AB2" s="93"/>
      <c r="AC2" s="93"/>
      <c r="AD2" s="93"/>
      <c r="AE2" s="93"/>
      <c r="AF2" s="93"/>
    </row>
    <row r="3" spans="1:32" ht="6" customHeight="1">
      <c r="A3" s="93"/>
      <c r="B3" s="2" t="str">
        <f t="shared" si="0"/>
        <v>Chakhei SC</v>
      </c>
      <c r="C3" s="3">
        <v>3</v>
      </c>
      <c r="D3" s="93"/>
      <c r="E3" s="3"/>
      <c r="F3" s="4"/>
      <c r="G3" s="109"/>
      <c r="H3" s="6"/>
      <c r="I3" s="7"/>
      <c r="J3" s="7"/>
      <c r="K3" s="7"/>
      <c r="L3" s="7"/>
      <c r="M3" s="7"/>
      <c r="N3" s="7"/>
      <c r="O3" s="7"/>
      <c r="P3" s="7"/>
      <c r="Q3" s="7"/>
      <c r="R3" s="7"/>
      <c r="S3" s="7"/>
      <c r="T3" s="7"/>
      <c r="U3" s="8"/>
      <c r="V3" s="7"/>
      <c r="W3" s="8"/>
      <c r="X3" s="93"/>
      <c r="Y3" s="93"/>
      <c r="Z3" s="93"/>
      <c r="AA3" s="7"/>
      <c r="AB3" s="93"/>
      <c r="AC3" s="93"/>
      <c r="AD3" s="93"/>
      <c r="AE3" s="93"/>
      <c r="AF3" s="93"/>
    </row>
    <row r="4" spans="1:32" ht="16.5" customHeight="1">
      <c r="A4" s="93"/>
      <c r="B4" s="2" t="str">
        <f t="shared" si="0"/>
        <v>Chakhei SC</v>
      </c>
      <c r="C4" s="3">
        <v>4</v>
      </c>
      <c r="D4" s="93"/>
      <c r="E4" s="3"/>
      <c r="F4" s="341" t="s">
        <v>7</v>
      </c>
      <c r="G4" s="342"/>
      <c r="H4" s="342"/>
      <c r="I4" s="342"/>
      <c r="J4" s="342"/>
      <c r="K4" s="342"/>
      <c r="L4" s="342"/>
      <c r="M4" s="342"/>
      <c r="N4" s="342"/>
      <c r="O4" s="342"/>
      <c r="P4" s="342"/>
      <c r="Q4" s="342"/>
      <c r="R4" s="342"/>
      <c r="S4" s="342"/>
      <c r="T4" s="342"/>
      <c r="U4" s="343"/>
      <c r="V4" s="15" t="s">
        <v>8</v>
      </c>
      <c r="W4" s="16"/>
      <c r="X4" s="150"/>
      <c r="Y4" s="93"/>
      <c r="Z4" s="93"/>
      <c r="AA4" s="18"/>
      <c r="AB4" s="93"/>
      <c r="AC4" s="93"/>
      <c r="AD4" s="93"/>
      <c r="AE4" s="93"/>
      <c r="AF4" s="93"/>
    </row>
    <row r="5" spans="1:32" ht="3" customHeight="1">
      <c r="A5" s="93"/>
      <c r="B5" s="2" t="str">
        <f t="shared" si="0"/>
        <v>Chakhei SC</v>
      </c>
      <c r="C5" s="3">
        <v>5</v>
      </c>
      <c r="D5" s="93"/>
      <c r="E5" s="3"/>
      <c r="F5" s="19"/>
      <c r="G5" s="151"/>
      <c r="H5" s="21"/>
      <c r="I5" s="19"/>
      <c r="J5" s="19"/>
      <c r="K5" s="19"/>
      <c r="L5" s="19"/>
      <c r="M5" s="19"/>
      <c r="N5" s="19"/>
      <c r="O5" s="19"/>
      <c r="P5" s="19"/>
      <c r="Q5" s="19"/>
      <c r="R5" s="19"/>
      <c r="S5" s="19"/>
      <c r="T5" s="19"/>
      <c r="U5" s="22"/>
      <c r="V5" s="19"/>
      <c r="W5" s="22"/>
      <c r="X5" s="93"/>
      <c r="Y5" s="93"/>
      <c r="Z5" s="93"/>
      <c r="AA5" s="19"/>
      <c r="AB5" s="93"/>
      <c r="AC5" s="93"/>
      <c r="AD5" s="93"/>
      <c r="AE5" s="93"/>
      <c r="AF5" s="93"/>
    </row>
    <row r="6" spans="1:32" ht="18" customHeight="1">
      <c r="A6" s="93"/>
      <c r="B6" s="2" t="str">
        <f t="shared" si="0"/>
        <v>Chakhei SC</v>
      </c>
      <c r="C6" s="3">
        <v>6</v>
      </c>
      <c r="D6" s="93"/>
      <c r="E6" s="3"/>
      <c r="F6" s="23" t="s">
        <v>240</v>
      </c>
      <c r="G6" s="29" t="s">
        <v>241</v>
      </c>
      <c r="H6" s="25"/>
      <c r="I6" s="25"/>
      <c r="J6" s="25"/>
      <c r="K6" s="25"/>
      <c r="L6" s="152"/>
      <c r="M6" s="19"/>
      <c r="N6" s="33" t="s">
        <v>242</v>
      </c>
      <c r="O6" s="28"/>
      <c r="P6" s="28"/>
      <c r="Q6" s="28"/>
      <c r="R6" s="28"/>
      <c r="S6" s="28"/>
      <c r="T6" s="28"/>
      <c r="U6" s="28"/>
      <c r="V6" s="29" t="str">
        <f>'Chakhei PHC'!G6</f>
        <v>Chakhang PHC</v>
      </c>
      <c r="W6" s="31"/>
      <c r="X6" s="93"/>
      <c r="Y6" s="93"/>
      <c r="Z6" s="93"/>
      <c r="AA6" s="32"/>
      <c r="AB6" s="93"/>
      <c r="AC6" s="93"/>
      <c r="AD6" s="93" t="s">
        <v>243</v>
      </c>
      <c r="AE6" s="93" t="s">
        <v>244</v>
      </c>
      <c r="AF6" s="93"/>
    </row>
    <row r="7" spans="1:32" ht="12.75" customHeight="1">
      <c r="A7" s="93"/>
      <c r="B7" s="2" t="str">
        <f t="shared" si="0"/>
        <v>Chakhei SC</v>
      </c>
      <c r="C7" s="3">
        <v>7</v>
      </c>
      <c r="D7" s="93"/>
      <c r="E7" s="3"/>
      <c r="F7" s="23" t="s">
        <v>245</v>
      </c>
      <c r="G7" s="29"/>
      <c r="H7" s="30"/>
      <c r="I7" s="30"/>
      <c r="J7" s="30"/>
      <c r="K7" s="30"/>
      <c r="L7" s="31"/>
      <c r="M7" s="19"/>
      <c r="N7" s="33" t="s">
        <v>15</v>
      </c>
      <c r="O7" s="32"/>
      <c r="P7" s="34"/>
      <c r="Q7" s="35"/>
      <c r="R7" s="35"/>
      <c r="S7" s="35"/>
      <c r="T7" s="35"/>
      <c r="U7" s="153"/>
      <c r="V7" s="19"/>
      <c r="W7" s="22"/>
      <c r="X7" s="93"/>
      <c r="Y7" s="93"/>
      <c r="Z7" s="93"/>
      <c r="AA7" s="4"/>
      <c r="AB7" s="93"/>
      <c r="AC7" s="93"/>
      <c r="AD7" s="93"/>
      <c r="AE7" s="93"/>
      <c r="AF7" s="93"/>
    </row>
    <row r="8" spans="1:32" ht="12.75" customHeight="1">
      <c r="A8" s="93"/>
      <c r="B8" s="2" t="str">
        <f t="shared" si="0"/>
        <v>Chakhei SC</v>
      </c>
      <c r="C8" s="3">
        <v>8</v>
      </c>
      <c r="D8" s="93"/>
      <c r="E8" s="3"/>
      <c r="F8" s="23" t="s">
        <v>246</v>
      </c>
      <c r="G8" s="29" t="s">
        <v>614</v>
      </c>
      <c r="H8" s="30"/>
      <c r="I8" s="30"/>
      <c r="J8" s="30"/>
      <c r="K8" s="30"/>
      <c r="L8" s="31"/>
      <c r="M8" s="19"/>
      <c r="N8" s="33" t="s">
        <v>15</v>
      </c>
      <c r="O8" s="32"/>
      <c r="P8" s="34" t="s">
        <v>619</v>
      </c>
      <c r="Q8" s="35"/>
      <c r="R8" s="35"/>
      <c r="S8" s="35"/>
      <c r="T8" s="35"/>
      <c r="U8" s="153"/>
      <c r="V8" s="19"/>
      <c r="W8" s="22"/>
      <c r="X8" s="93"/>
      <c r="Y8" s="93"/>
      <c r="Z8" s="93"/>
      <c r="AA8" s="4"/>
      <c r="AB8" s="93"/>
      <c r="AC8" s="93"/>
      <c r="AD8" s="93"/>
      <c r="AE8" s="93"/>
      <c r="AF8" s="93"/>
    </row>
    <row r="9" spans="1:32" ht="12.75" customHeight="1">
      <c r="A9" s="93"/>
      <c r="B9" s="2" t="str">
        <f t="shared" si="0"/>
        <v>Chakhei SC</v>
      </c>
      <c r="C9" s="3">
        <v>9</v>
      </c>
      <c r="D9" s="93"/>
      <c r="E9" s="3"/>
      <c r="F9" s="154"/>
      <c r="G9" s="29"/>
      <c r="H9" s="30"/>
      <c r="I9" s="30"/>
      <c r="J9" s="30"/>
      <c r="K9" s="30"/>
      <c r="L9" s="31"/>
      <c r="M9" s="19"/>
      <c r="N9" s="33" t="s">
        <v>15</v>
      </c>
      <c r="O9" s="32"/>
      <c r="P9" s="34"/>
      <c r="Q9" s="35"/>
      <c r="R9" s="35"/>
      <c r="S9" s="35"/>
      <c r="T9" s="35"/>
      <c r="U9" s="153"/>
      <c r="V9" s="19"/>
      <c r="W9" s="22"/>
      <c r="X9" s="93"/>
      <c r="Y9" s="93"/>
      <c r="Z9" s="93"/>
      <c r="AA9" s="4"/>
      <c r="AB9" s="93"/>
      <c r="AC9" s="93"/>
      <c r="AD9" s="93"/>
      <c r="AE9" s="93"/>
      <c r="AF9" s="93"/>
    </row>
    <row r="10" spans="1:32" ht="12.75" customHeight="1">
      <c r="A10" s="93"/>
      <c r="B10" s="2" t="str">
        <f t="shared" si="0"/>
        <v>Chakhei SC</v>
      </c>
      <c r="C10" s="3">
        <v>10</v>
      </c>
      <c r="D10" s="93"/>
      <c r="E10" s="3"/>
      <c r="F10" s="154"/>
      <c r="G10" s="29"/>
      <c r="H10" s="30"/>
      <c r="I10" s="30"/>
      <c r="J10" s="30"/>
      <c r="K10" s="30"/>
      <c r="L10" s="31"/>
      <c r="M10" s="19"/>
      <c r="N10" s="33" t="s">
        <v>15</v>
      </c>
      <c r="O10" s="32"/>
      <c r="P10" s="34"/>
      <c r="Q10" s="35"/>
      <c r="R10" s="35"/>
      <c r="S10" s="35"/>
      <c r="T10" s="35"/>
      <c r="U10" s="153"/>
      <c r="V10" s="19"/>
      <c r="W10" s="22"/>
      <c r="X10" s="93"/>
      <c r="Y10" s="93"/>
      <c r="Z10" s="93"/>
      <c r="AA10" s="4"/>
      <c r="AB10" s="93"/>
      <c r="AC10" s="93"/>
      <c r="AD10" s="93"/>
      <c r="AE10" s="93"/>
      <c r="AF10" s="93"/>
    </row>
    <row r="11" spans="1:32" ht="12.75" customHeight="1">
      <c r="A11" s="93"/>
      <c r="B11" s="2" t="str">
        <f t="shared" si="0"/>
        <v>Chakhei SC</v>
      </c>
      <c r="C11" s="3">
        <v>11</v>
      </c>
      <c r="D11" s="93"/>
      <c r="E11" s="3"/>
      <c r="F11" s="23" t="s">
        <v>247</v>
      </c>
      <c r="G11" s="29" t="s">
        <v>615</v>
      </c>
      <c r="H11" s="30"/>
      <c r="I11" s="30"/>
      <c r="J11" s="30"/>
      <c r="K11" s="30"/>
      <c r="L11" s="31"/>
      <c r="M11" s="19"/>
      <c r="N11" s="33" t="s">
        <v>15</v>
      </c>
      <c r="O11" s="32"/>
      <c r="P11" s="340"/>
      <c r="Q11" s="35"/>
      <c r="R11" s="35"/>
      <c r="S11" s="35"/>
      <c r="T11" s="35"/>
      <c r="U11" s="153"/>
      <c r="V11" s="19"/>
      <c r="W11" s="22"/>
      <c r="X11" s="93"/>
      <c r="Y11" s="93"/>
      <c r="Z11" s="93"/>
      <c r="AA11" s="4"/>
      <c r="AB11" s="93"/>
      <c r="AC11" s="93"/>
      <c r="AD11" s="93"/>
      <c r="AE11" s="93"/>
      <c r="AF11" s="93"/>
    </row>
    <row r="12" spans="1:32" ht="12.75" customHeight="1">
      <c r="A12" s="93"/>
      <c r="B12" s="2" t="str">
        <f t="shared" si="0"/>
        <v>Chakhei SC</v>
      </c>
      <c r="C12" s="3">
        <v>12</v>
      </c>
      <c r="D12" s="93"/>
      <c r="E12" s="3"/>
      <c r="F12" s="39"/>
      <c r="G12" s="29" t="s">
        <v>616</v>
      </c>
      <c r="H12" s="30"/>
      <c r="I12" s="30"/>
      <c r="J12" s="30"/>
      <c r="K12" s="30"/>
      <c r="L12" s="31"/>
      <c r="M12" s="19"/>
      <c r="N12" s="33" t="s">
        <v>15</v>
      </c>
      <c r="O12" s="32"/>
      <c r="P12" s="34" t="s">
        <v>628</v>
      </c>
      <c r="Q12" s="35"/>
      <c r="R12" s="35"/>
      <c r="S12" s="35"/>
      <c r="T12" s="35"/>
      <c r="U12" s="153"/>
      <c r="V12" s="19"/>
      <c r="W12" s="22"/>
      <c r="X12" s="93"/>
      <c r="Y12" s="93"/>
      <c r="Z12" s="93"/>
      <c r="AA12" s="4"/>
      <c r="AB12" s="93"/>
      <c r="AC12" s="93"/>
      <c r="AD12" s="93"/>
      <c r="AE12" s="93"/>
      <c r="AF12" s="93"/>
    </row>
    <row r="13" spans="1:32" ht="12.75" customHeight="1">
      <c r="A13" s="93"/>
      <c r="B13" s="2" t="str">
        <f t="shared" si="0"/>
        <v>Chakhei SC</v>
      </c>
      <c r="C13" s="3">
        <v>13</v>
      </c>
      <c r="D13" s="93"/>
      <c r="E13" s="3"/>
      <c r="F13" s="39"/>
      <c r="G13" s="29" t="s">
        <v>618</v>
      </c>
      <c r="H13" s="30"/>
      <c r="I13" s="30"/>
      <c r="J13" s="30"/>
      <c r="K13" s="30"/>
      <c r="L13" s="31"/>
      <c r="M13" s="19"/>
      <c r="N13" s="33" t="s">
        <v>15</v>
      </c>
      <c r="O13" s="32"/>
      <c r="P13" s="34" t="s">
        <v>629</v>
      </c>
      <c r="Q13" s="35"/>
      <c r="R13" s="35"/>
      <c r="S13" s="35"/>
      <c r="T13" s="35"/>
      <c r="U13" s="153"/>
      <c r="V13" s="19"/>
      <c r="W13" s="22"/>
      <c r="X13" s="93"/>
      <c r="Y13" s="93"/>
      <c r="Z13" s="93"/>
      <c r="AA13" s="4"/>
      <c r="AB13" s="93"/>
      <c r="AC13" s="93"/>
      <c r="AD13" s="93"/>
      <c r="AE13" s="93"/>
      <c r="AF13" s="93"/>
    </row>
    <row r="14" spans="1:32" ht="12.75" customHeight="1">
      <c r="A14" s="93"/>
      <c r="B14" s="2" t="str">
        <f t="shared" si="0"/>
        <v>Chakhei SC</v>
      </c>
      <c r="C14" s="3">
        <v>14</v>
      </c>
      <c r="D14" s="93"/>
      <c r="E14" s="3"/>
      <c r="F14" s="39"/>
      <c r="G14" s="29" t="s">
        <v>617</v>
      </c>
      <c r="H14" s="30"/>
      <c r="I14" s="30"/>
      <c r="J14" s="30"/>
      <c r="K14" s="30"/>
      <c r="L14" s="31"/>
      <c r="M14" s="19"/>
      <c r="N14" s="33" t="s">
        <v>15</v>
      </c>
      <c r="O14" s="32"/>
      <c r="P14" s="34" t="s">
        <v>630</v>
      </c>
      <c r="Q14" s="35"/>
      <c r="R14" s="35"/>
      <c r="S14" s="35"/>
      <c r="T14" s="35"/>
      <c r="U14" s="153"/>
      <c r="V14" s="19"/>
      <c r="W14" s="22"/>
      <c r="X14" s="93"/>
      <c r="Y14" s="93"/>
      <c r="Z14" s="93"/>
      <c r="AA14" s="4"/>
      <c r="AB14" s="93"/>
      <c r="AC14" s="93"/>
      <c r="AD14" s="93"/>
      <c r="AE14" s="93"/>
      <c r="AF14" s="93"/>
    </row>
    <row r="15" spans="1:32" ht="9" customHeight="1">
      <c r="A15" s="93"/>
      <c r="B15" s="2" t="str">
        <f t="shared" si="0"/>
        <v>Chakhei SC</v>
      </c>
      <c r="C15" s="3">
        <v>15</v>
      </c>
      <c r="D15" s="93"/>
      <c r="E15" s="4"/>
      <c r="F15" s="4"/>
      <c r="G15" s="109"/>
      <c r="H15" s="7"/>
      <c r="I15" s="7"/>
      <c r="J15" s="7"/>
      <c r="K15" s="7"/>
      <c r="L15" s="7"/>
      <c r="M15" s="7"/>
      <c r="N15" s="7"/>
      <c r="O15" s="7"/>
      <c r="P15" s="7"/>
      <c r="Q15" s="7"/>
      <c r="R15" s="7"/>
      <c r="S15" s="7"/>
      <c r="T15" s="7"/>
      <c r="U15" s="8"/>
      <c r="V15" s="7"/>
      <c r="W15" s="8"/>
      <c r="X15" s="93"/>
      <c r="Y15" s="93"/>
      <c r="Z15" s="93"/>
      <c r="AA15" s="7"/>
      <c r="AB15" s="93"/>
      <c r="AC15" s="93"/>
      <c r="AD15" s="93"/>
      <c r="AE15" s="93"/>
      <c r="AF15" s="93"/>
    </row>
    <row r="16" spans="1:32" ht="6" customHeight="1">
      <c r="A16" s="93"/>
      <c r="B16" s="2" t="str">
        <f t="shared" si="0"/>
        <v>Chakhei SC</v>
      </c>
      <c r="C16" s="3">
        <v>16</v>
      </c>
      <c r="D16" s="42"/>
      <c r="E16" s="3"/>
      <c r="F16" s="4"/>
      <c r="G16" s="109"/>
      <c r="H16" s="7"/>
      <c r="I16" s="7"/>
      <c r="J16" s="7"/>
      <c r="K16" s="7"/>
      <c r="L16" s="7"/>
      <c r="M16" s="7"/>
      <c r="N16" s="7"/>
      <c r="O16" s="7"/>
      <c r="P16" s="7"/>
      <c r="Q16" s="7"/>
      <c r="R16" s="7"/>
      <c r="S16" s="7"/>
      <c r="T16" s="7"/>
      <c r="U16" s="8"/>
      <c r="V16" s="7"/>
      <c r="W16" s="8"/>
      <c r="X16" s="93"/>
      <c r="Y16" s="93"/>
      <c r="Z16" s="93"/>
      <c r="AA16" s="7"/>
      <c r="AB16" s="93"/>
      <c r="AC16" s="93"/>
      <c r="AD16" s="93"/>
      <c r="AE16" s="93"/>
      <c r="AF16" s="93"/>
    </row>
    <row r="17" spans="1:32" ht="21" customHeight="1">
      <c r="A17" s="93"/>
      <c r="B17" s="2" t="str">
        <f t="shared" si="0"/>
        <v>Chakhei SC</v>
      </c>
      <c r="C17" s="3">
        <v>17</v>
      </c>
      <c r="D17" s="93"/>
      <c r="E17" s="43" t="s">
        <v>248</v>
      </c>
      <c r="F17" s="44"/>
      <c r="G17" s="118" t="s">
        <v>57</v>
      </c>
      <c r="H17" s="44"/>
      <c r="I17" s="44"/>
      <c r="J17" s="44"/>
      <c r="K17" s="43" t="s">
        <v>249</v>
      </c>
      <c r="L17" s="44"/>
      <c r="M17" s="44"/>
      <c r="N17" s="44"/>
      <c r="O17" s="44"/>
      <c r="P17" s="44"/>
      <c r="Q17" s="44"/>
      <c r="R17" s="44"/>
      <c r="S17" s="44"/>
      <c r="T17" s="44"/>
      <c r="U17" s="44"/>
      <c r="V17" s="44"/>
      <c r="W17" s="155"/>
      <c r="X17" s="156"/>
      <c r="Y17" s="40"/>
      <c r="Z17" s="40"/>
      <c r="AA17" s="157"/>
      <c r="AB17" s="40"/>
      <c r="AC17" s="93"/>
      <c r="AD17" s="93"/>
      <c r="AE17" s="93"/>
      <c r="AF17" s="93"/>
    </row>
    <row r="18" spans="1:32" ht="1.5" customHeight="1">
      <c r="A18" s="93"/>
      <c r="B18" s="2" t="str">
        <f t="shared" si="0"/>
        <v>Chakhei SC</v>
      </c>
      <c r="C18" s="3">
        <v>18</v>
      </c>
      <c r="D18" s="93"/>
      <c r="E18" s="3"/>
      <c r="F18" s="4"/>
      <c r="G18" s="109"/>
      <c r="H18" s="7"/>
      <c r="I18" s="7"/>
      <c r="J18" s="7"/>
      <c r="K18" s="7"/>
      <c r="L18" s="7"/>
      <c r="M18" s="7"/>
      <c r="N18" s="7"/>
      <c r="O18" s="7"/>
      <c r="P18" s="7"/>
      <c r="Q18" s="7"/>
      <c r="R18" s="7"/>
      <c r="S18" s="7"/>
      <c r="T18" s="7"/>
      <c r="U18" s="8"/>
      <c r="V18" s="7"/>
      <c r="W18" s="8"/>
      <c r="X18" s="93"/>
      <c r="Y18" s="93"/>
      <c r="Z18" s="93"/>
      <c r="AA18" s="7"/>
      <c r="AB18" s="93"/>
      <c r="AC18" s="93"/>
      <c r="AD18" s="93"/>
      <c r="AE18" s="93"/>
      <c r="AF18" s="93"/>
    </row>
    <row r="19" spans="1:32" ht="18" customHeight="1">
      <c r="A19" s="93"/>
      <c r="B19" s="2" t="str">
        <f t="shared" si="0"/>
        <v>Chakhei SC</v>
      </c>
      <c r="C19" s="3">
        <v>19</v>
      </c>
      <c r="D19" s="93"/>
      <c r="E19" s="58">
        <v>1</v>
      </c>
      <c r="F19" s="158" t="s">
        <v>250</v>
      </c>
      <c r="G19" s="159">
        <v>2</v>
      </c>
      <c r="H19" s="160" t="s">
        <v>251</v>
      </c>
      <c r="I19" s="7"/>
      <c r="J19" s="161">
        <v>1</v>
      </c>
      <c r="K19" s="162" t="s">
        <v>252</v>
      </c>
      <c r="L19" s="163"/>
      <c r="M19" s="163"/>
      <c r="N19" s="163"/>
      <c r="O19" s="163"/>
      <c r="P19" s="163"/>
      <c r="Q19" s="163"/>
      <c r="R19" s="163"/>
      <c r="S19" s="163"/>
      <c r="T19" s="163"/>
      <c r="U19" s="163"/>
      <c r="V19" s="163"/>
      <c r="W19" s="164"/>
      <c r="X19" s="165">
        <f>1.71*G20/100</f>
        <v>39.1419</v>
      </c>
      <c r="Y19" s="166"/>
      <c r="Z19" s="166"/>
      <c r="AA19" s="167"/>
      <c r="AB19" s="166"/>
      <c r="AC19" s="93"/>
      <c r="AD19" s="93"/>
      <c r="AE19" s="93"/>
      <c r="AF19" s="93"/>
    </row>
    <row r="20" spans="1:32" ht="18" customHeight="1">
      <c r="A20" s="93"/>
      <c r="B20" s="2" t="str">
        <f t="shared" si="0"/>
        <v>Chakhei SC</v>
      </c>
      <c r="C20" s="3">
        <v>20</v>
      </c>
      <c r="D20" s="93"/>
      <c r="E20" s="58">
        <v>2</v>
      </c>
      <c r="F20" s="168" t="s">
        <v>253</v>
      </c>
      <c r="G20" s="159">
        <v>2289</v>
      </c>
      <c r="H20" s="160" t="s">
        <v>251</v>
      </c>
      <c r="I20" s="7"/>
      <c r="J20" s="50">
        <v>2</v>
      </c>
      <c r="K20" s="162" t="s">
        <v>254</v>
      </c>
      <c r="L20" s="163"/>
      <c r="M20" s="163"/>
      <c r="N20" s="163"/>
      <c r="O20" s="163"/>
      <c r="P20" s="163"/>
      <c r="Q20" s="163"/>
      <c r="R20" s="163"/>
      <c r="S20" s="163"/>
      <c r="T20" s="163"/>
      <c r="U20" s="163"/>
      <c r="V20" s="163"/>
      <c r="W20" s="164"/>
      <c r="X20" s="165">
        <f>X19-(X19*10/100)</f>
        <v>35.227710000000002</v>
      </c>
      <c r="Y20" s="166"/>
      <c r="Z20" s="166"/>
      <c r="AA20" s="167"/>
      <c r="AB20" s="166"/>
      <c r="AC20" s="93"/>
      <c r="AD20" s="93"/>
      <c r="AE20" s="93"/>
      <c r="AF20" s="93"/>
    </row>
    <row r="21" spans="1:32" ht="18" customHeight="1">
      <c r="A21" s="93"/>
      <c r="B21" s="2" t="str">
        <f t="shared" si="0"/>
        <v>Chakhei SC</v>
      </c>
      <c r="C21" s="3">
        <v>21</v>
      </c>
      <c r="D21" s="93"/>
      <c r="E21" s="58">
        <v>3</v>
      </c>
      <c r="F21" s="158" t="s">
        <v>255</v>
      </c>
      <c r="G21" s="159">
        <v>392</v>
      </c>
      <c r="H21" s="160" t="s">
        <v>251</v>
      </c>
      <c r="I21" s="169">
        <f>G20/G21</f>
        <v>5.8392857142857144</v>
      </c>
      <c r="J21" s="50">
        <v>3</v>
      </c>
      <c r="K21" s="162" t="s">
        <v>256</v>
      </c>
      <c r="L21" s="163"/>
      <c r="M21" s="163"/>
      <c r="N21" s="163"/>
      <c r="O21" s="163"/>
      <c r="P21" s="163"/>
      <c r="Q21" s="163"/>
      <c r="R21" s="163"/>
      <c r="S21" s="163"/>
      <c r="T21" s="163"/>
      <c r="U21" s="163"/>
      <c r="V21" s="163"/>
      <c r="W21" s="164"/>
      <c r="X21" s="165">
        <f>X20-(X20*17.88/1000)</f>
        <v>34.597838545199998</v>
      </c>
      <c r="Y21" s="166"/>
      <c r="Z21" s="166"/>
      <c r="AA21" s="167"/>
      <c r="AB21" s="166"/>
      <c r="AC21" s="93"/>
      <c r="AD21" s="93"/>
      <c r="AE21" s="93"/>
      <c r="AF21" s="93"/>
    </row>
    <row r="22" spans="1:32" ht="18" customHeight="1">
      <c r="A22" s="93"/>
      <c r="B22" s="2" t="str">
        <f t="shared" si="0"/>
        <v>Chakhei SC</v>
      </c>
      <c r="C22" s="3">
        <v>22</v>
      </c>
      <c r="D22" s="93"/>
      <c r="E22" s="58">
        <v>4</v>
      </c>
      <c r="F22" s="158" t="s">
        <v>257</v>
      </c>
      <c r="G22" s="159">
        <v>201</v>
      </c>
      <c r="H22" s="160" t="s">
        <v>251</v>
      </c>
      <c r="I22" s="7"/>
      <c r="J22" s="50">
        <v>4</v>
      </c>
      <c r="K22" s="162" t="s">
        <v>258</v>
      </c>
      <c r="L22" s="163"/>
      <c r="M22" s="163"/>
      <c r="N22" s="163"/>
      <c r="O22" s="163"/>
      <c r="P22" s="163"/>
      <c r="Q22" s="163"/>
      <c r="R22" s="163"/>
      <c r="S22" s="163"/>
      <c r="T22" s="163"/>
      <c r="U22" s="163"/>
      <c r="V22" s="163"/>
      <c r="W22" s="164"/>
      <c r="X22" s="165">
        <f>8.78356409745996*G20/100</f>
        <v>201.05578219085848</v>
      </c>
      <c r="Y22" s="166"/>
      <c r="Z22" s="166"/>
      <c r="AA22" s="167"/>
      <c r="AB22" s="166"/>
      <c r="AC22" s="93"/>
      <c r="AD22" s="93"/>
      <c r="AE22" s="93"/>
      <c r="AF22" s="93"/>
    </row>
    <row r="23" spans="1:32" ht="18" customHeight="1">
      <c r="A23" s="93"/>
      <c r="B23" s="2" t="str">
        <f t="shared" si="0"/>
        <v>Chakhei SC</v>
      </c>
      <c r="C23" s="3">
        <v>23</v>
      </c>
      <c r="D23" s="93"/>
      <c r="E23" s="58">
        <v>5</v>
      </c>
      <c r="F23" s="168" t="s">
        <v>259</v>
      </c>
      <c r="G23" s="159">
        <v>20</v>
      </c>
      <c r="H23" s="160" t="s">
        <v>251</v>
      </c>
      <c r="I23" s="7"/>
      <c r="J23" s="50">
        <v>5</v>
      </c>
      <c r="K23" s="162" t="s">
        <v>260</v>
      </c>
      <c r="L23" s="163"/>
      <c r="M23" s="163"/>
      <c r="N23" s="163"/>
      <c r="O23" s="163"/>
      <c r="P23" s="163"/>
      <c r="Q23" s="163"/>
      <c r="R23" s="163"/>
      <c r="S23" s="163"/>
      <c r="T23" s="163"/>
      <c r="U23" s="163"/>
      <c r="V23" s="163"/>
      <c r="W23" s="164"/>
      <c r="X23" s="165">
        <f>G20*1.6133076913702/100</f>
        <v>36.928613055463877</v>
      </c>
      <c r="Y23" s="166"/>
      <c r="Z23" s="166"/>
      <c r="AA23" s="167"/>
      <c r="AB23" s="166"/>
      <c r="AC23" s="93"/>
      <c r="AD23" s="93"/>
      <c r="AE23" s="93"/>
      <c r="AF23" s="93"/>
    </row>
    <row r="24" spans="1:32" ht="18" customHeight="1">
      <c r="A24" s="93"/>
      <c r="B24" s="2" t="str">
        <f t="shared" si="0"/>
        <v>Chakhei SC</v>
      </c>
      <c r="C24" s="3">
        <v>24</v>
      </c>
      <c r="D24" s="93"/>
      <c r="E24" s="58">
        <v>6</v>
      </c>
      <c r="F24" s="168" t="s">
        <v>261</v>
      </c>
      <c r="G24" s="159">
        <v>1</v>
      </c>
      <c r="H24" s="160" t="s">
        <v>251</v>
      </c>
      <c r="I24" s="7"/>
      <c r="J24" s="50">
        <v>6</v>
      </c>
      <c r="K24" s="162" t="s">
        <v>262</v>
      </c>
      <c r="L24" s="163"/>
      <c r="M24" s="163"/>
      <c r="N24" s="163"/>
      <c r="O24" s="163"/>
      <c r="P24" s="163"/>
      <c r="Q24" s="163"/>
      <c r="R24" s="163"/>
      <c r="S24" s="163"/>
      <c r="T24" s="163"/>
      <c r="U24" s="163"/>
      <c r="V24" s="163"/>
      <c r="W24" s="164"/>
      <c r="X24" s="165">
        <f>G20*1.60524115291335/100</f>
        <v>36.743969990186578</v>
      </c>
      <c r="Y24" s="166"/>
      <c r="Z24" s="166"/>
      <c r="AA24" s="167"/>
      <c r="AB24" s="166"/>
      <c r="AC24" s="93"/>
      <c r="AD24" s="93"/>
      <c r="AE24" s="93"/>
      <c r="AF24" s="93"/>
    </row>
    <row r="25" spans="1:32" ht="18" customHeight="1">
      <c r="A25" s="93"/>
      <c r="B25" s="2" t="str">
        <f t="shared" si="0"/>
        <v>Chakhei SC</v>
      </c>
      <c r="C25" s="3">
        <v>25</v>
      </c>
      <c r="D25" s="93"/>
      <c r="E25" s="58">
        <v>7</v>
      </c>
      <c r="F25" s="168" t="s">
        <v>263</v>
      </c>
      <c r="G25" s="159">
        <v>1</v>
      </c>
      <c r="H25" s="160" t="s">
        <v>251</v>
      </c>
      <c r="I25" s="7"/>
      <c r="J25" s="50">
        <v>7</v>
      </c>
      <c r="K25" s="162" t="s">
        <v>264</v>
      </c>
      <c r="L25" s="163"/>
      <c r="M25" s="163"/>
      <c r="N25" s="163"/>
      <c r="O25" s="163"/>
      <c r="P25" s="163"/>
      <c r="Q25" s="163"/>
      <c r="R25" s="163"/>
      <c r="S25" s="163"/>
      <c r="T25" s="163"/>
      <c r="U25" s="163"/>
      <c r="V25" s="163"/>
      <c r="W25" s="164"/>
      <c r="X25" s="165">
        <f>G20*1.60122805003106/100</f>
        <v>36.652110065210962</v>
      </c>
      <c r="Y25" s="166"/>
      <c r="Z25" s="166"/>
      <c r="AA25" s="167"/>
      <c r="AB25" s="166"/>
      <c r="AC25" s="93"/>
      <c r="AD25" s="93"/>
      <c r="AE25" s="93"/>
      <c r="AF25" s="93"/>
    </row>
    <row r="26" spans="1:32" ht="18" customHeight="1">
      <c r="A26" s="93"/>
      <c r="B26" s="2" t="str">
        <f t="shared" si="0"/>
        <v>Chakhei SC</v>
      </c>
      <c r="C26" s="3">
        <v>26</v>
      </c>
      <c r="D26" s="93"/>
      <c r="E26" s="58">
        <v>8</v>
      </c>
      <c r="F26" s="168" t="s">
        <v>265</v>
      </c>
      <c r="G26" s="159">
        <v>49</v>
      </c>
      <c r="H26" s="160" t="s">
        <v>251</v>
      </c>
      <c r="I26" s="7"/>
      <c r="J26" s="50">
        <v>8</v>
      </c>
      <c r="K26" s="162" t="s">
        <v>266</v>
      </c>
      <c r="L26" s="163"/>
      <c r="M26" s="163"/>
      <c r="N26" s="163"/>
      <c r="O26" s="163"/>
      <c r="P26" s="163"/>
      <c r="Q26" s="163"/>
      <c r="R26" s="163"/>
      <c r="S26" s="163"/>
      <c r="T26" s="163"/>
      <c r="U26" s="163"/>
      <c r="V26" s="163"/>
      <c r="W26" s="164"/>
      <c r="X26" s="165">
        <f>X24*9</f>
        <v>330.69572991167922</v>
      </c>
      <c r="Y26" s="166"/>
      <c r="Z26" s="166"/>
      <c r="AA26" s="167"/>
      <c r="AB26" s="166"/>
      <c r="AC26" s="93"/>
      <c r="AD26" s="93"/>
      <c r="AE26" s="93"/>
      <c r="AF26" s="93"/>
    </row>
    <row r="27" spans="1:32" ht="18" customHeight="1">
      <c r="A27" s="93"/>
      <c r="B27" s="2" t="str">
        <f t="shared" si="0"/>
        <v>Chakhei SC</v>
      </c>
      <c r="C27" s="3">
        <v>27</v>
      </c>
      <c r="D27" s="93"/>
      <c r="E27" s="58">
        <v>9</v>
      </c>
      <c r="F27" s="168" t="s">
        <v>267</v>
      </c>
      <c r="G27" s="159">
        <v>12</v>
      </c>
      <c r="H27" s="160" t="s">
        <v>251</v>
      </c>
      <c r="I27" s="7"/>
      <c r="J27" s="50">
        <v>9</v>
      </c>
      <c r="K27" s="162" t="s">
        <v>268</v>
      </c>
      <c r="L27" s="163"/>
      <c r="M27" s="163"/>
      <c r="N27" s="163"/>
      <c r="O27" s="163"/>
      <c r="P27" s="163"/>
      <c r="Q27" s="163"/>
      <c r="R27" s="163"/>
      <c r="S27" s="163"/>
      <c r="T27" s="163"/>
      <c r="U27" s="163"/>
      <c r="V27" s="163"/>
      <c r="W27" s="164"/>
      <c r="X27" s="165">
        <f>37*G20/100</f>
        <v>846.93</v>
      </c>
      <c r="Y27" s="166"/>
      <c r="Z27" s="166"/>
      <c r="AA27" s="167"/>
      <c r="AB27" s="166"/>
      <c r="AC27" s="93"/>
      <c r="AD27" s="93"/>
      <c r="AE27" s="93"/>
      <c r="AF27" s="93"/>
    </row>
    <row r="28" spans="1:32" ht="18" customHeight="1">
      <c r="A28" s="93"/>
      <c r="B28" s="2" t="str">
        <f t="shared" si="0"/>
        <v>Chakhei SC</v>
      </c>
      <c r="C28" s="3">
        <v>28</v>
      </c>
      <c r="D28" s="93"/>
      <c r="E28" s="58">
        <v>10</v>
      </c>
      <c r="F28" s="168" t="s">
        <v>269</v>
      </c>
      <c r="G28" s="159">
        <v>4</v>
      </c>
      <c r="H28" s="160" t="s">
        <v>251</v>
      </c>
      <c r="I28" s="7"/>
      <c r="J28" s="50">
        <v>10</v>
      </c>
      <c r="K28" s="162" t="s">
        <v>270</v>
      </c>
      <c r="L28" s="163"/>
      <c r="M28" s="163"/>
      <c r="N28" s="163"/>
      <c r="O28" s="163"/>
      <c r="P28" s="163"/>
      <c r="Q28" s="163"/>
      <c r="R28" s="163"/>
      <c r="S28" s="163"/>
      <c r="T28" s="163"/>
      <c r="U28" s="163"/>
      <c r="V28" s="163"/>
      <c r="W28" s="164"/>
      <c r="X28" s="165">
        <f>X27</f>
        <v>846.93</v>
      </c>
      <c r="Y28" s="166"/>
      <c r="Z28" s="166"/>
      <c r="AA28" s="167"/>
      <c r="AB28" s="166"/>
      <c r="AC28" s="93"/>
      <c r="AD28" s="93"/>
      <c r="AE28" s="93"/>
      <c r="AF28" s="93"/>
    </row>
    <row r="29" spans="1:32" ht="18" customHeight="1">
      <c r="A29" s="93"/>
      <c r="B29" s="2" t="str">
        <f t="shared" si="0"/>
        <v>Chakhei SC</v>
      </c>
      <c r="C29" s="3">
        <v>29</v>
      </c>
      <c r="D29" s="93"/>
      <c r="E29" s="58">
        <v>11</v>
      </c>
      <c r="F29" s="170" t="s">
        <v>271</v>
      </c>
      <c r="G29" s="159">
        <v>0</v>
      </c>
      <c r="H29" s="160" t="s">
        <v>251</v>
      </c>
      <c r="I29" s="7"/>
      <c r="J29" s="50">
        <v>11</v>
      </c>
      <c r="K29" s="162" t="s">
        <v>272</v>
      </c>
      <c r="L29" s="163"/>
      <c r="M29" s="163"/>
      <c r="N29" s="163"/>
      <c r="O29" s="163"/>
      <c r="P29" s="163"/>
      <c r="Q29" s="163"/>
      <c r="R29" s="163"/>
      <c r="S29" s="163"/>
      <c r="T29" s="163"/>
      <c r="U29" s="163"/>
      <c r="V29" s="163"/>
      <c r="W29" s="164"/>
      <c r="X29" s="165">
        <f>X27</f>
        <v>846.93</v>
      </c>
      <c r="Y29" s="166"/>
      <c r="Z29" s="166"/>
      <c r="AA29" s="167"/>
      <c r="AB29" s="166"/>
      <c r="AC29" s="93"/>
      <c r="AD29" s="93"/>
      <c r="AE29" s="93"/>
      <c r="AF29" s="93"/>
    </row>
    <row r="30" spans="1:32" ht="18" customHeight="1">
      <c r="A30" s="93"/>
      <c r="B30" s="2" t="str">
        <f t="shared" si="0"/>
        <v>Chakhei SC</v>
      </c>
      <c r="C30" s="3">
        <v>30</v>
      </c>
      <c r="D30" s="93"/>
      <c r="E30" s="58">
        <v>12</v>
      </c>
      <c r="F30" s="170" t="s">
        <v>273</v>
      </c>
      <c r="G30" s="159">
        <v>0</v>
      </c>
      <c r="H30" s="160" t="s">
        <v>251</v>
      </c>
      <c r="I30" s="7"/>
      <c r="J30" s="50">
        <v>12</v>
      </c>
      <c r="K30" s="162" t="s">
        <v>274</v>
      </c>
      <c r="L30" s="163"/>
      <c r="M30" s="163"/>
      <c r="N30" s="163"/>
      <c r="O30" s="163"/>
      <c r="P30" s="163"/>
      <c r="Q30" s="163"/>
      <c r="R30" s="163"/>
      <c r="S30" s="163"/>
      <c r="T30" s="163"/>
      <c r="U30" s="163"/>
      <c r="V30" s="163"/>
      <c r="W30" s="164"/>
      <c r="X30" s="165">
        <f>X27</f>
        <v>846.93</v>
      </c>
      <c r="Y30" s="166"/>
      <c r="Z30" s="166"/>
      <c r="AA30" s="167"/>
      <c r="AB30" s="166"/>
      <c r="AC30" s="93"/>
      <c r="AD30" s="93"/>
      <c r="AE30" s="93"/>
      <c r="AF30" s="93"/>
    </row>
    <row r="31" spans="1:32" ht="18" customHeight="1">
      <c r="A31" s="93"/>
      <c r="B31" s="2" t="str">
        <f t="shared" si="0"/>
        <v>Chakhei SC</v>
      </c>
      <c r="C31" s="3">
        <v>31</v>
      </c>
      <c r="D31" s="93"/>
      <c r="E31" s="58">
        <v>13</v>
      </c>
      <c r="F31" s="158" t="s">
        <v>275</v>
      </c>
      <c r="G31" s="159">
        <v>203</v>
      </c>
      <c r="H31" s="160" t="s">
        <v>251</v>
      </c>
      <c r="I31" s="7"/>
      <c r="J31" s="50">
        <v>13</v>
      </c>
      <c r="K31" s="162" t="s">
        <v>276</v>
      </c>
      <c r="L31" s="163"/>
      <c r="M31" s="163"/>
      <c r="N31" s="163"/>
      <c r="O31" s="163"/>
      <c r="P31" s="163"/>
      <c r="Q31" s="163"/>
      <c r="R31" s="163"/>
      <c r="S31" s="163"/>
      <c r="T31" s="163"/>
      <c r="U31" s="163"/>
      <c r="V31" s="163"/>
      <c r="W31" s="164"/>
      <c r="X31" s="165">
        <f>49*X27/100</f>
        <v>414.9957</v>
      </c>
      <c r="Y31" s="166"/>
      <c r="Z31" s="166"/>
      <c r="AA31" s="167"/>
      <c r="AB31" s="166"/>
      <c r="AC31" s="93"/>
      <c r="AD31" s="93"/>
      <c r="AE31" s="93"/>
      <c r="AF31" s="93"/>
    </row>
    <row r="32" spans="1:32" ht="18" customHeight="1">
      <c r="A32" s="93"/>
      <c r="B32" s="2" t="str">
        <f t="shared" si="0"/>
        <v>Chakhei SC</v>
      </c>
      <c r="C32" s="3">
        <v>32</v>
      </c>
      <c r="D32" s="93"/>
      <c r="E32" s="58">
        <v>14</v>
      </c>
      <c r="F32" s="158" t="s">
        <v>277</v>
      </c>
      <c r="G32" s="159">
        <v>9</v>
      </c>
      <c r="H32" s="160" t="s">
        <v>251</v>
      </c>
      <c r="I32" s="7"/>
      <c r="J32" s="50">
        <v>14</v>
      </c>
      <c r="K32" s="162" t="s">
        <v>278</v>
      </c>
      <c r="L32" s="163"/>
      <c r="M32" s="163"/>
      <c r="N32" s="163"/>
      <c r="O32" s="163"/>
      <c r="P32" s="163"/>
      <c r="Q32" s="163"/>
      <c r="R32" s="163"/>
      <c r="S32" s="163"/>
      <c r="T32" s="163"/>
      <c r="U32" s="163"/>
      <c r="V32" s="163"/>
      <c r="W32" s="164"/>
      <c r="X32" s="165">
        <f>49*X27/100</f>
        <v>414.9957</v>
      </c>
      <c r="Y32" s="166"/>
      <c r="Z32" s="166"/>
      <c r="AA32" s="167"/>
      <c r="AB32" s="166"/>
      <c r="AC32" s="93"/>
      <c r="AD32" s="93"/>
      <c r="AE32" s="93"/>
      <c r="AF32" s="93"/>
    </row>
    <row r="33" spans="1:32" ht="21" customHeight="1">
      <c r="A33" s="93"/>
      <c r="B33" s="2" t="str">
        <f t="shared" si="0"/>
        <v>Chakhei SC</v>
      </c>
      <c r="C33" s="3">
        <v>33</v>
      </c>
      <c r="D33" s="93"/>
      <c r="E33" s="58">
        <v>15</v>
      </c>
      <c r="F33" s="158" t="s">
        <v>279</v>
      </c>
      <c r="G33" s="159">
        <v>5</v>
      </c>
      <c r="H33" s="160" t="s">
        <v>251</v>
      </c>
      <c r="I33" s="7"/>
      <c r="J33" s="50">
        <v>15</v>
      </c>
      <c r="K33" s="162" t="s">
        <v>280</v>
      </c>
      <c r="L33" s="163"/>
      <c r="M33" s="163"/>
      <c r="N33" s="163"/>
      <c r="O33" s="163"/>
      <c r="P33" s="163"/>
      <c r="Q33" s="163"/>
      <c r="R33" s="163"/>
      <c r="S33" s="163"/>
      <c r="T33" s="163"/>
      <c r="U33" s="163"/>
      <c r="V33" s="163"/>
      <c r="W33" s="164"/>
      <c r="X33" s="165">
        <f>12*G20/100</f>
        <v>274.68</v>
      </c>
      <c r="Y33" s="166"/>
      <c r="Z33" s="166"/>
      <c r="AA33" s="167"/>
      <c r="AB33" s="166"/>
      <c r="AC33" s="93"/>
      <c r="AD33" s="93"/>
      <c r="AE33" s="93"/>
      <c r="AF33" s="93"/>
    </row>
    <row r="34" spans="1:32" ht="30" customHeight="1">
      <c r="A34" s="93"/>
      <c r="B34" s="2" t="str">
        <f t="shared" si="0"/>
        <v>Chakhei SC</v>
      </c>
      <c r="C34" s="3">
        <v>34</v>
      </c>
      <c r="D34" s="93"/>
      <c r="E34" s="171" t="s">
        <v>281</v>
      </c>
      <c r="F34" s="172" t="s">
        <v>282</v>
      </c>
      <c r="G34" s="109"/>
      <c r="H34" s="7"/>
      <c r="I34" s="7"/>
      <c r="J34" s="173"/>
      <c r="K34" s="173"/>
      <c r="L34" s="173"/>
      <c r="M34" s="173"/>
      <c r="N34" s="173"/>
      <c r="O34" s="173"/>
      <c r="P34" s="173"/>
      <c r="Q34" s="173"/>
      <c r="R34" s="173"/>
      <c r="S34" s="173"/>
      <c r="T34" s="173"/>
      <c r="U34" s="173"/>
      <c r="V34" s="173"/>
      <c r="W34" s="173"/>
      <c r="X34" s="173"/>
      <c r="Y34" s="174"/>
      <c r="Z34" s="174"/>
      <c r="AA34" s="173"/>
      <c r="AB34" s="174"/>
      <c r="AC34" s="93"/>
      <c r="AD34" s="93"/>
      <c r="AE34" s="93"/>
      <c r="AF34" s="93"/>
    </row>
    <row r="35" spans="1:32" ht="1.5" customHeight="1">
      <c r="A35" s="93"/>
      <c r="B35" s="2" t="str">
        <f t="shared" si="0"/>
        <v>Chakhei SC</v>
      </c>
      <c r="C35" s="3">
        <v>35</v>
      </c>
      <c r="D35" s="93"/>
      <c r="E35" s="4"/>
      <c r="F35" s="4"/>
      <c r="G35" s="109"/>
      <c r="H35" s="7"/>
      <c r="I35" s="7"/>
      <c r="J35" s="7"/>
      <c r="K35" s="7"/>
      <c r="L35" s="7"/>
      <c r="M35" s="7"/>
      <c r="N35" s="7"/>
      <c r="O35" s="7"/>
      <c r="P35" s="7"/>
      <c r="Q35" s="7"/>
      <c r="R35" s="7"/>
      <c r="S35" s="7"/>
      <c r="T35" s="7"/>
      <c r="U35" s="8"/>
      <c r="V35" s="7"/>
      <c r="W35" s="8"/>
      <c r="X35" s="2"/>
      <c r="Y35" s="2"/>
      <c r="Z35" s="2"/>
      <c r="AA35" s="7"/>
      <c r="AB35" s="2"/>
      <c r="AC35" s="93"/>
      <c r="AD35" s="93"/>
      <c r="AE35" s="93"/>
      <c r="AF35" s="93"/>
    </row>
    <row r="36" spans="1:32" ht="16.5" customHeight="1">
      <c r="A36" s="93"/>
      <c r="B36" s="2" t="str">
        <f t="shared" si="0"/>
        <v>Chakhei SC</v>
      </c>
      <c r="C36" s="3">
        <v>36</v>
      </c>
      <c r="D36" s="4" t="s">
        <v>55</v>
      </c>
      <c r="E36" s="43" t="s">
        <v>283</v>
      </c>
      <c r="F36" s="44"/>
      <c r="G36" s="118" t="s">
        <v>57</v>
      </c>
      <c r="H36" s="46" t="s">
        <v>28</v>
      </c>
      <c r="I36" s="46" t="s">
        <v>29</v>
      </c>
      <c r="J36" s="46" t="s">
        <v>30</v>
      </c>
      <c r="K36" s="46" t="s">
        <v>31</v>
      </c>
      <c r="L36" s="46" t="s">
        <v>32</v>
      </c>
      <c r="M36" s="46" t="s">
        <v>33</v>
      </c>
      <c r="N36" s="46" t="s">
        <v>34</v>
      </c>
      <c r="O36" s="46" t="s">
        <v>35</v>
      </c>
      <c r="P36" s="46" t="s">
        <v>36</v>
      </c>
      <c r="Q36" s="46" t="s">
        <v>37</v>
      </c>
      <c r="R36" s="46" t="s">
        <v>38</v>
      </c>
      <c r="S36" s="46" t="s">
        <v>39</v>
      </c>
      <c r="T36" s="46" t="s">
        <v>40</v>
      </c>
      <c r="U36" s="47" t="s">
        <v>41</v>
      </c>
      <c r="V36" s="48" t="s">
        <v>42</v>
      </c>
      <c r="W36" s="175" t="s">
        <v>123</v>
      </c>
      <c r="X36" s="46" t="s">
        <v>44</v>
      </c>
      <c r="Y36" s="176"/>
      <c r="Z36" s="176"/>
      <c r="AA36" s="177" t="s">
        <v>124</v>
      </c>
      <c r="AB36" s="176"/>
      <c r="AC36" s="93"/>
      <c r="AD36" s="93"/>
      <c r="AE36" s="93"/>
      <c r="AF36" s="93"/>
    </row>
    <row r="37" spans="1:32" ht="1.5" customHeight="1">
      <c r="A37" s="93"/>
      <c r="B37" s="2" t="str">
        <f t="shared" si="0"/>
        <v>Chakhei SC</v>
      </c>
      <c r="C37" s="3">
        <v>37</v>
      </c>
      <c r="D37" s="42"/>
      <c r="E37" s="3"/>
      <c r="F37" s="4"/>
      <c r="G37" s="109"/>
      <c r="H37" s="7"/>
      <c r="I37" s="7"/>
      <c r="J37" s="7"/>
      <c r="K37" s="7"/>
      <c r="L37" s="7"/>
      <c r="M37" s="7"/>
      <c r="N37" s="7"/>
      <c r="O37" s="7"/>
      <c r="P37" s="7"/>
      <c r="Q37" s="7"/>
      <c r="R37" s="7"/>
      <c r="S37" s="7"/>
      <c r="T37" s="7"/>
      <c r="U37" s="8"/>
      <c r="V37" s="7"/>
      <c r="W37" s="8"/>
      <c r="X37" s="2"/>
      <c r="Y37" s="2"/>
      <c r="Z37" s="2"/>
      <c r="AA37" s="7"/>
      <c r="AB37" s="2"/>
      <c r="AC37" s="93"/>
      <c r="AD37" s="93"/>
      <c r="AE37" s="93"/>
      <c r="AF37" s="93"/>
    </row>
    <row r="38" spans="1:32" ht="13.5" customHeight="1">
      <c r="A38" s="93"/>
      <c r="B38" s="2" t="str">
        <f t="shared" si="0"/>
        <v>Chakhei SC</v>
      </c>
      <c r="C38" s="3">
        <v>38</v>
      </c>
      <c r="D38" s="93"/>
      <c r="E38" s="178">
        <v>1</v>
      </c>
      <c r="F38" s="179" t="s">
        <v>284</v>
      </c>
      <c r="G38" s="86" t="s">
        <v>251</v>
      </c>
      <c r="H38" s="61">
        <v>9</v>
      </c>
      <c r="I38" s="61">
        <v>5</v>
      </c>
      <c r="J38" s="61">
        <v>6</v>
      </c>
      <c r="K38" s="61"/>
      <c r="L38" s="61"/>
      <c r="M38" s="61"/>
      <c r="N38" s="61"/>
      <c r="O38" s="61"/>
      <c r="P38" s="61"/>
      <c r="Q38" s="61"/>
      <c r="R38" s="61"/>
      <c r="S38" s="61"/>
      <c r="T38" s="62">
        <f t="shared" ref="T38:T65" si="1">SUM(H38:S38)</f>
        <v>20</v>
      </c>
      <c r="U38" s="63">
        <f>X19</f>
        <v>39.1419</v>
      </c>
      <c r="V38" s="75">
        <f>T38/X19</f>
        <v>0.51096139942108076</v>
      </c>
      <c r="W38" s="89">
        <v>5</v>
      </c>
      <c r="X38" s="130"/>
      <c r="Y38" s="180"/>
      <c r="Z38" s="180"/>
      <c r="AA38" s="130" t="s">
        <v>285</v>
      </c>
      <c r="AB38" s="180"/>
      <c r="AC38" s="93"/>
      <c r="AD38" s="106" t="str">
        <f t="shared" ref="AD38:AD64" si="2">F38</f>
        <v>ANC Registration (Ongoing) *</v>
      </c>
      <c r="AE38" s="106" t="s">
        <v>286</v>
      </c>
      <c r="AF38" s="93"/>
    </row>
    <row r="39" spans="1:32" ht="14.25" customHeight="1">
      <c r="A39" s="93"/>
      <c r="B39" s="2" t="str">
        <f t="shared" si="0"/>
        <v>Chakhei SC</v>
      </c>
      <c r="C39" s="3">
        <v>39</v>
      </c>
      <c r="D39" s="42"/>
      <c r="E39" s="181">
        <v>2</v>
      </c>
      <c r="F39" s="182" t="s">
        <v>287</v>
      </c>
      <c r="G39" s="86" t="s">
        <v>251</v>
      </c>
      <c r="H39" s="61">
        <v>8</v>
      </c>
      <c r="I39" s="61">
        <v>4</v>
      </c>
      <c r="J39" s="61">
        <v>6</v>
      </c>
      <c r="K39" s="61"/>
      <c r="L39" s="61"/>
      <c r="M39" s="61"/>
      <c r="N39" s="61"/>
      <c r="O39" s="61"/>
      <c r="P39" s="61"/>
      <c r="Q39" s="61"/>
      <c r="R39" s="61"/>
      <c r="S39" s="61"/>
      <c r="T39" s="62">
        <f t="shared" si="1"/>
        <v>18</v>
      </c>
      <c r="U39" s="63">
        <f>T38</f>
        <v>20</v>
      </c>
      <c r="V39" s="75">
        <f>T39/T38</f>
        <v>0.9</v>
      </c>
      <c r="W39" s="89">
        <v>10</v>
      </c>
      <c r="X39" s="130"/>
      <c r="Y39" s="180"/>
      <c r="Z39" s="180"/>
      <c r="AA39" s="130" t="s">
        <v>288</v>
      </c>
      <c r="AB39" s="180"/>
      <c r="AC39" s="93"/>
      <c r="AD39" s="106" t="str">
        <f t="shared" si="2"/>
        <v>No. of pregnant women registered within first trimester of Pregnancy (within 12 wks)*</v>
      </c>
      <c r="AE39" s="106" t="s">
        <v>289</v>
      </c>
      <c r="AF39" s="93"/>
    </row>
    <row r="40" spans="1:32" ht="14.25" customHeight="1">
      <c r="A40" s="93"/>
      <c r="B40" s="2" t="str">
        <f t="shared" si="0"/>
        <v>Chakhei SC</v>
      </c>
      <c r="C40" s="3">
        <v>40</v>
      </c>
      <c r="D40" s="42"/>
      <c r="E40" s="181">
        <v>3</v>
      </c>
      <c r="F40" s="182" t="s">
        <v>290</v>
      </c>
      <c r="G40" s="86" t="s">
        <v>251</v>
      </c>
      <c r="H40" s="61">
        <v>3</v>
      </c>
      <c r="I40" s="61">
        <v>1</v>
      </c>
      <c r="J40" s="61">
        <v>4</v>
      </c>
      <c r="K40" s="61"/>
      <c r="L40" s="61"/>
      <c r="M40" s="61"/>
      <c r="N40" s="61"/>
      <c r="O40" s="61"/>
      <c r="P40" s="61"/>
      <c r="Q40" s="61"/>
      <c r="R40" s="61"/>
      <c r="S40" s="61"/>
      <c r="T40" s="62">
        <f t="shared" si="1"/>
        <v>8</v>
      </c>
      <c r="U40" s="63">
        <f t="shared" ref="U40:U44" si="3">U39</f>
        <v>20</v>
      </c>
      <c r="V40" s="75">
        <f>T40/T38</f>
        <v>0.4</v>
      </c>
      <c r="W40" s="89">
        <v>10</v>
      </c>
      <c r="X40" s="76"/>
      <c r="Y40" s="183"/>
      <c r="Z40" s="183"/>
      <c r="AA40" s="130" t="s">
        <v>288</v>
      </c>
      <c r="AB40" s="183"/>
      <c r="AC40" s="93"/>
      <c r="AD40" s="106" t="str">
        <f t="shared" si="2"/>
        <v>No. of pregnant women received 4 or more  ANC check-ups during their pregnancy *</v>
      </c>
      <c r="AE40" s="106" t="s">
        <v>289</v>
      </c>
      <c r="AF40" s="93"/>
    </row>
    <row r="41" spans="1:32" ht="13.5" customHeight="1">
      <c r="A41" s="93"/>
      <c r="B41" s="2" t="str">
        <f t="shared" si="0"/>
        <v>Chakhei SC</v>
      </c>
      <c r="C41" s="3">
        <v>41</v>
      </c>
      <c r="D41" s="42"/>
      <c r="E41" s="54">
        <v>4</v>
      </c>
      <c r="F41" s="71" t="s">
        <v>291</v>
      </c>
      <c r="G41" s="86" t="s">
        <v>251</v>
      </c>
      <c r="H41" s="61">
        <v>5</v>
      </c>
      <c r="I41" s="61">
        <v>4</v>
      </c>
      <c r="J41" s="61">
        <v>4</v>
      </c>
      <c r="K41" s="61"/>
      <c r="L41" s="61"/>
      <c r="M41" s="61"/>
      <c r="N41" s="61"/>
      <c r="O41" s="61"/>
      <c r="P41" s="61"/>
      <c r="Q41" s="61"/>
      <c r="R41" s="61"/>
      <c r="S41" s="61"/>
      <c r="T41" s="62">
        <f t="shared" si="1"/>
        <v>13</v>
      </c>
      <c r="U41" s="63">
        <f t="shared" si="3"/>
        <v>20</v>
      </c>
      <c r="V41" s="75">
        <f t="shared" ref="V41:V44" si="4">T41/U41</f>
        <v>0.65</v>
      </c>
      <c r="W41" s="63">
        <v>5</v>
      </c>
      <c r="X41" s="76"/>
      <c r="Y41" s="183"/>
      <c r="Z41" s="183"/>
      <c r="AA41" s="130" t="s">
        <v>288</v>
      </c>
      <c r="AB41" s="183"/>
      <c r="AC41" s="93"/>
      <c r="AD41" s="106" t="str">
        <f t="shared" si="2"/>
        <v>No. of Pregnant women rgiven 180 tab of IFA</v>
      </c>
      <c r="AE41" s="106" t="s">
        <v>289</v>
      </c>
      <c r="AF41" s="93"/>
    </row>
    <row r="42" spans="1:32" ht="13.5" customHeight="1">
      <c r="A42" s="93"/>
      <c r="B42" s="2" t="str">
        <f t="shared" si="0"/>
        <v>Chakhei SC</v>
      </c>
      <c r="C42" s="3">
        <v>42</v>
      </c>
      <c r="D42" s="42"/>
      <c r="E42" s="58">
        <v>5</v>
      </c>
      <c r="F42" s="71" t="s">
        <v>292</v>
      </c>
      <c r="G42" s="86" t="s">
        <v>251</v>
      </c>
      <c r="H42" s="61">
        <v>3</v>
      </c>
      <c r="I42" s="61">
        <v>4</v>
      </c>
      <c r="J42" s="61">
        <v>5</v>
      </c>
      <c r="K42" s="61"/>
      <c r="L42" s="61"/>
      <c r="M42" s="61"/>
      <c r="N42" s="61"/>
      <c r="O42" s="61"/>
      <c r="P42" s="61"/>
      <c r="Q42" s="61"/>
      <c r="R42" s="61"/>
      <c r="S42" s="61"/>
      <c r="T42" s="62">
        <f t="shared" si="1"/>
        <v>12</v>
      </c>
      <c r="U42" s="63">
        <f t="shared" si="3"/>
        <v>20</v>
      </c>
      <c r="V42" s="75">
        <f t="shared" si="4"/>
        <v>0.6</v>
      </c>
      <c r="W42" s="63"/>
      <c r="X42" s="76"/>
      <c r="Y42" s="183"/>
      <c r="Z42" s="183"/>
      <c r="AA42" s="130" t="s">
        <v>288</v>
      </c>
      <c r="AB42" s="183"/>
      <c r="AC42" s="93"/>
      <c r="AD42" s="106" t="str">
        <f t="shared" si="2"/>
        <v>No. of Pregnant women rgiven 360 tab of Calcium</v>
      </c>
      <c r="AE42" s="106" t="s">
        <v>289</v>
      </c>
      <c r="AF42" s="93"/>
    </row>
    <row r="43" spans="1:32" ht="13.5" customHeight="1">
      <c r="A43" s="93"/>
      <c r="B43" s="2" t="str">
        <f t="shared" si="0"/>
        <v>Chakhei SC</v>
      </c>
      <c r="C43" s="3">
        <v>43</v>
      </c>
      <c r="D43" s="42"/>
      <c r="E43" s="58">
        <v>6</v>
      </c>
      <c r="F43" s="71" t="s">
        <v>293</v>
      </c>
      <c r="G43" s="86" t="s">
        <v>251</v>
      </c>
      <c r="H43" s="61">
        <v>3</v>
      </c>
      <c r="I43" s="61">
        <v>4</v>
      </c>
      <c r="J43" s="61">
        <v>5</v>
      </c>
      <c r="K43" s="61"/>
      <c r="L43" s="61"/>
      <c r="M43" s="61"/>
      <c r="N43" s="61"/>
      <c r="O43" s="61"/>
      <c r="P43" s="61"/>
      <c r="Q43" s="61"/>
      <c r="R43" s="61"/>
      <c r="S43" s="61"/>
      <c r="T43" s="62">
        <f t="shared" si="1"/>
        <v>12</v>
      </c>
      <c r="U43" s="63">
        <f t="shared" si="3"/>
        <v>20</v>
      </c>
      <c r="V43" s="75">
        <f t="shared" si="4"/>
        <v>0.6</v>
      </c>
      <c r="W43" s="63"/>
      <c r="X43" s="76"/>
      <c r="Y43" s="183"/>
      <c r="Z43" s="183"/>
      <c r="AA43" s="130" t="s">
        <v>288</v>
      </c>
      <c r="AB43" s="183"/>
      <c r="AC43" s="93"/>
      <c r="AD43" s="106" t="str">
        <f t="shared" si="2"/>
        <v>No. of PW given 1 Tab of Albendazole after 1st Trimester</v>
      </c>
      <c r="AE43" s="106" t="s">
        <v>289</v>
      </c>
      <c r="AF43" s="93"/>
    </row>
    <row r="44" spans="1:32" ht="13.5" customHeight="1">
      <c r="A44" s="93"/>
      <c r="B44" s="2" t="str">
        <f t="shared" si="0"/>
        <v>Chakhei SC</v>
      </c>
      <c r="C44" s="3">
        <v>44</v>
      </c>
      <c r="D44" s="42"/>
      <c r="E44" s="178">
        <v>7</v>
      </c>
      <c r="F44" s="71" t="s">
        <v>294</v>
      </c>
      <c r="G44" s="86" t="s">
        <v>251</v>
      </c>
      <c r="H44" s="61">
        <v>3</v>
      </c>
      <c r="I44" s="61">
        <v>1</v>
      </c>
      <c r="J44" s="61">
        <v>4</v>
      </c>
      <c r="K44" s="61"/>
      <c r="L44" s="61"/>
      <c r="M44" s="61"/>
      <c r="N44" s="61"/>
      <c r="O44" s="61"/>
      <c r="P44" s="61"/>
      <c r="Q44" s="61"/>
      <c r="R44" s="61"/>
      <c r="S44" s="61"/>
      <c r="T44" s="62">
        <f t="shared" si="1"/>
        <v>8</v>
      </c>
      <c r="U44" s="63">
        <f t="shared" si="3"/>
        <v>20</v>
      </c>
      <c r="V44" s="75">
        <f t="shared" si="4"/>
        <v>0.4</v>
      </c>
      <c r="W44" s="89">
        <v>10</v>
      </c>
      <c r="X44" s="76"/>
      <c r="Y44" s="183"/>
      <c r="Z44" s="183"/>
      <c r="AA44" s="130" t="s">
        <v>288</v>
      </c>
      <c r="AB44" s="183"/>
      <c r="AC44" s="93"/>
      <c r="AD44" s="106" t="str">
        <f t="shared" si="2"/>
        <v xml:space="preserve">No. of pregnant women tested for Haemoglobin 4 or more times </v>
      </c>
      <c r="AE44" s="106" t="s">
        <v>289</v>
      </c>
      <c r="AF44" s="93"/>
    </row>
    <row r="45" spans="1:32" ht="13.5" customHeight="1">
      <c r="A45" s="93"/>
      <c r="B45" s="2" t="str">
        <f t="shared" si="0"/>
        <v>Chakhei SC</v>
      </c>
      <c r="C45" s="3">
        <v>45</v>
      </c>
      <c r="D45" s="42"/>
      <c r="E45" s="181">
        <v>8</v>
      </c>
      <c r="F45" s="71" t="s">
        <v>295</v>
      </c>
      <c r="G45" s="86" t="s">
        <v>251</v>
      </c>
      <c r="H45" s="61">
        <v>0</v>
      </c>
      <c r="I45" s="61">
        <v>0</v>
      </c>
      <c r="J45" s="61">
        <v>0</v>
      </c>
      <c r="K45" s="61"/>
      <c r="L45" s="61"/>
      <c r="M45" s="61"/>
      <c r="N45" s="61"/>
      <c r="O45" s="61"/>
      <c r="P45" s="61"/>
      <c r="Q45" s="61"/>
      <c r="R45" s="61"/>
      <c r="S45" s="61"/>
      <c r="T45" s="62">
        <f t="shared" si="1"/>
        <v>0</v>
      </c>
      <c r="U45" s="63">
        <v>0</v>
      </c>
      <c r="V45" s="184">
        <f>T45/T38</f>
        <v>0</v>
      </c>
      <c r="W45" s="89"/>
      <c r="X45" s="76"/>
      <c r="Y45" s="183"/>
      <c r="Z45" s="183"/>
      <c r="AA45" s="107"/>
      <c r="AB45" s="183"/>
      <c r="AC45" s="93"/>
      <c r="AD45" s="106" t="str">
        <f t="shared" si="2"/>
        <v xml:space="preserve">No. of Pregnant women with Anaemia (Hb= or &lt; 7) </v>
      </c>
      <c r="AE45" s="106" t="s">
        <v>289</v>
      </c>
      <c r="AF45" s="93"/>
    </row>
    <row r="46" spans="1:32" ht="13.5" customHeight="1">
      <c r="A46" s="93"/>
      <c r="B46" s="2" t="str">
        <f t="shared" si="0"/>
        <v>Chakhei SC</v>
      </c>
      <c r="C46" s="3">
        <v>46</v>
      </c>
      <c r="D46" s="42"/>
      <c r="E46" s="181">
        <v>9</v>
      </c>
      <c r="F46" s="185" t="s">
        <v>0</v>
      </c>
      <c r="G46" s="86" t="s">
        <v>251</v>
      </c>
      <c r="H46" s="61">
        <v>0</v>
      </c>
      <c r="I46" s="61">
        <v>0</v>
      </c>
      <c r="J46" s="61">
        <v>0</v>
      </c>
      <c r="K46" s="61"/>
      <c r="L46" s="61"/>
      <c r="M46" s="61"/>
      <c r="N46" s="61"/>
      <c r="O46" s="61"/>
      <c r="P46" s="61"/>
      <c r="Q46" s="61"/>
      <c r="R46" s="61"/>
      <c r="S46" s="61"/>
      <c r="T46" s="62">
        <f t="shared" si="1"/>
        <v>0</v>
      </c>
      <c r="U46" s="63">
        <f>T48</f>
        <v>1</v>
      </c>
      <c r="V46" s="75">
        <f t="shared" ref="V46:V47" si="5">T46/U46</f>
        <v>0</v>
      </c>
      <c r="W46" s="63">
        <v>10</v>
      </c>
      <c r="X46" s="76"/>
      <c r="Y46" s="183"/>
      <c r="Z46" s="183"/>
      <c r="AA46" s="130" t="s">
        <v>296</v>
      </c>
      <c r="AB46" s="183"/>
      <c r="AC46" s="93"/>
      <c r="AD46" s="106" t="str">
        <f t="shared" si="2"/>
        <v>9 (a). No. of Institutional deliveries  *</v>
      </c>
      <c r="AE46" s="106" t="s">
        <v>297</v>
      </c>
      <c r="AF46" s="93"/>
    </row>
    <row r="47" spans="1:32" ht="13.5" customHeight="1">
      <c r="A47" s="93"/>
      <c r="B47" s="2" t="str">
        <f t="shared" si="0"/>
        <v>Chakhei SC</v>
      </c>
      <c r="C47" s="3">
        <v>47</v>
      </c>
      <c r="D47" s="42"/>
      <c r="E47" s="58"/>
      <c r="F47" s="185" t="s">
        <v>1</v>
      </c>
      <c r="G47" s="86" t="s">
        <v>251</v>
      </c>
      <c r="H47" s="61">
        <v>0</v>
      </c>
      <c r="I47" s="61">
        <v>0</v>
      </c>
      <c r="J47" s="61">
        <v>1</v>
      </c>
      <c r="K47" s="61"/>
      <c r="L47" s="61"/>
      <c r="M47" s="61"/>
      <c r="N47" s="61"/>
      <c r="O47" s="61"/>
      <c r="P47" s="61"/>
      <c r="Q47" s="61"/>
      <c r="R47" s="61"/>
      <c r="S47" s="61"/>
      <c r="T47" s="62">
        <f t="shared" si="1"/>
        <v>1</v>
      </c>
      <c r="U47" s="63">
        <f>U48</f>
        <v>1</v>
      </c>
      <c r="V47" s="186">
        <f t="shared" si="5"/>
        <v>1</v>
      </c>
      <c r="W47" s="89"/>
      <c r="X47" s="76"/>
      <c r="Y47" s="183"/>
      <c r="Z47" s="183"/>
      <c r="AA47" s="130" t="s">
        <v>296</v>
      </c>
      <c r="AB47" s="183"/>
      <c r="AC47" s="93"/>
      <c r="AD47" s="106" t="str">
        <f t="shared" si="2"/>
        <v>9 (b). No. of Home deliveries  *</v>
      </c>
      <c r="AE47" s="106" t="s">
        <v>297</v>
      </c>
      <c r="AF47" s="93"/>
    </row>
    <row r="48" spans="1:32" ht="13.5" customHeight="1">
      <c r="A48" s="93"/>
      <c r="B48" s="2" t="str">
        <f t="shared" si="0"/>
        <v>Chakhei SC</v>
      </c>
      <c r="C48" s="3">
        <v>48</v>
      </c>
      <c r="D48" s="42"/>
      <c r="E48" s="58"/>
      <c r="F48" s="71" t="s">
        <v>298</v>
      </c>
      <c r="G48" s="86" t="s">
        <v>251</v>
      </c>
      <c r="H48" s="72">
        <v>0</v>
      </c>
      <c r="I48" s="72">
        <v>0</v>
      </c>
      <c r="J48" s="72">
        <v>1</v>
      </c>
      <c r="K48" s="72"/>
      <c r="L48" s="72"/>
      <c r="M48" s="72"/>
      <c r="N48" s="72"/>
      <c r="O48" s="72"/>
      <c r="P48" s="72"/>
      <c r="Q48" s="72"/>
      <c r="R48" s="72"/>
      <c r="S48" s="72"/>
      <c r="T48" s="62">
        <f t="shared" si="1"/>
        <v>1</v>
      </c>
      <c r="U48" s="63">
        <f>U46</f>
        <v>1</v>
      </c>
      <c r="V48" s="64"/>
      <c r="W48" s="63"/>
      <c r="X48" s="76"/>
      <c r="Y48" s="183"/>
      <c r="Z48" s="183"/>
      <c r="AA48" s="107"/>
      <c r="AB48" s="183"/>
      <c r="AC48" s="93"/>
      <c r="AD48" s="106" t="str">
        <f t="shared" si="2"/>
        <v>9 (c). Total No. of Deliveries</v>
      </c>
      <c r="AE48" s="106"/>
      <c r="AF48" s="93"/>
    </row>
    <row r="49" spans="1:32" ht="13.5" customHeight="1">
      <c r="A49" s="93"/>
      <c r="B49" s="2" t="str">
        <f t="shared" si="0"/>
        <v>Chakhei SC</v>
      </c>
      <c r="C49" s="3">
        <v>49</v>
      </c>
      <c r="D49" s="42"/>
      <c r="E49" s="181">
        <v>10</v>
      </c>
      <c r="F49" s="185" t="s">
        <v>299</v>
      </c>
      <c r="G49" s="86" t="s">
        <v>251</v>
      </c>
      <c r="H49" s="61">
        <v>0</v>
      </c>
      <c r="I49" s="61">
        <v>0</v>
      </c>
      <c r="J49" s="61">
        <v>1</v>
      </c>
      <c r="K49" s="61"/>
      <c r="L49" s="61"/>
      <c r="M49" s="61"/>
      <c r="N49" s="61"/>
      <c r="O49" s="61"/>
      <c r="P49" s="61"/>
      <c r="Q49" s="61"/>
      <c r="R49" s="61"/>
      <c r="S49" s="61"/>
      <c r="T49" s="62">
        <f t="shared" si="1"/>
        <v>1</v>
      </c>
      <c r="U49" s="63">
        <f>T47</f>
        <v>1</v>
      </c>
      <c r="V49" s="75">
        <f>T49/U49</f>
        <v>1</v>
      </c>
      <c r="W49" s="89">
        <v>5</v>
      </c>
      <c r="X49" s="76"/>
      <c r="Y49" s="183"/>
      <c r="Z49" s="183"/>
      <c r="AA49" s="130" t="s">
        <v>296</v>
      </c>
      <c r="AB49" s="183"/>
      <c r="AC49" s="93"/>
      <c r="AD49" s="106" t="str">
        <f t="shared" si="2"/>
        <v>Of Home deliveries Conducted by SBA (Skilled Birth Attendance)</v>
      </c>
      <c r="AE49" s="106" t="s">
        <v>300</v>
      </c>
      <c r="AF49" s="93"/>
    </row>
    <row r="50" spans="1:32" ht="13.5" customHeight="1">
      <c r="A50" s="93"/>
      <c r="B50" s="2" t="str">
        <f t="shared" si="0"/>
        <v>Chakhei SC</v>
      </c>
      <c r="C50" s="3">
        <v>50</v>
      </c>
      <c r="D50" s="42"/>
      <c r="E50" s="58">
        <v>11</v>
      </c>
      <c r="F50" s="185" t="s">
        <v>2</v>
      </c>
      <c r="G50" s="86" t="s">
        <v>251</v>
      </c>
      <c r="H50" s="61">
        <v>0</v>
      </c>
      <c r="I50" s="61">
        <v>0</v>
      </c>
      <c r="J50" s="61">
        <v>1</v>
      </c>
      <c r="K50" s="61"/>
      <c r="L50" s="61"/>
      <c r="M50" s="61"/>
      <c r="N50" s="61"/>
      <c r="O50" s="61"/>
      <c r="P50" s="61"/>
      <c r="Q50" s="61"/>
      <c r="R50" s="61"/>
      <c r="S50" s="61"/>
      <c r="T50" s="62">
        <f t="shared" si="1"/>
        <v>1</v>
      </c>
      <c r="U50" s="63"/>
      <c r="V50" s="69"/>
      <c r="W50" s="70"/>
      <c r="X50" s="76"/>
      <c r="Y50" s="183"/>
      <c r="Z50" s="183"/>
      <c r="AA50" s="187"/>
      <c r="AB50" s="183"/>
      <c r="AC50" s="93"/>
      <c r="AD50" s="106" t="str">
        <f t="shared" si="2"/>
        <v>11 (a) No. of Live Birth Male  (Institution + Home) *</v>
      </c>
      <c r="AE50" s="106" t="s">
        <v>301</v>
      </c>
      <c r="AF50" s="93"/>
    </row>
    <row r="51" spans="1:32" ht="13.5" customHeight="1">
      <c r="A51" s="93"/>
      <c r="B51" s="2" t="str">
        <f t="shared" si="0"/>
        <v>Chakhei SC</v>
      </c>
      <c r="C51" s="3">
        <v>51</v>
      </c>
      <c r="D51" s="42"/>
      <c r="E51" s="58"/>
      <c r="F51" s="185" t="s">
        <v>3</v>
      </c>
      <c r="G51" s="86" t="s">
        <v>251</v>
      </c>
      <c r="H51" s="61">
        <v>0</v>
      </c>
      <c r="I51" s="61">
        <v>0</v>
      </c>
      <c r="J51" s="61">
        <v>0</v>
      </c>
      <c r="K51" s="61"/>
      <c r="L51" s="61"/>
      <c r="M51" s="61"/>
      <c r="N51" s="61"/>
      <c r="O51" s="61"/>
      <c r="P51" s="61"/>
      <c r="Q51" s="61"/>
      <c r="R51" s="61"/>
      <c r="S51" s="61"/>
      <c r="T51" s="62">
        <f t="shared" si="1"/>
        <v>0</v>
      </c>
      <c r="U51" s="63"/>
      <c r="V51" s="69"/>
      <c r="W51" s="70"/>
      <c r="X51" s="76"/>
      <c r="Y51" s="183"/>
      <c r="Z51" s="183"/>
      <c r="AA51" s="187"/>
      <c r="AB51" s="183"/>
      <c r="AC51" s="93"/>
      <c r="AD51" s="106" t="str">
        <f t="shared" si="2"/>
        <v>11 (b) No. of Live Birth Female (Institution + Home) *</v>
      </c>
      <c r="AE51" s="106" t="s">
        <v>301</v>
      </c>
      <c r="AF51" s="93"/>
    </row>
    <row r="52" spans="1:32" ht="13.5" customHeight="1">
      <c r="A52" s="93"/>
      <c r="B52" s="2" t="str">
        <f t="shared" si="0"/>
        <v>Chakhei SC</v>
      </c>
      <c r="C52" s="3">
        <v>52</v>
      </c>
      <c r="D52" s="42"/>
      <c r="E52" s="58"/>
      <c r="F52" s="71" t="s">
        <v>302</v>
      </c>
      <c r="G52" s="86" t="s">
        <v>251</v>
      </c>
      <c r="H52" s="72">
        <v>0</v>
      </c>
      <c r="I52" s="72">
        <v>0</v>
      </c>
      <c r="J52" s="72">
        <v>1</v>
      </c>
      <c r="K52" s="72"/>
      <c r="L52" s="72"/>
      <c r="M52" s="72"/>
      <c r="N52" s="72"/>
      <c r="O52" s="72"/>
      <c r="P52" s="72"/>
      <c r="Q52" s="72"/>
      <c r="R52" s="72"/>
      <c r="S52" s="72"/>
      <c r="T52" s="62">
        <f t="shared" si="1"/>
        <v>1</v>
      </c>
      <c r="U52" s="63"/>
      <c r="V52" s="69"/>
      <c r="W52" s="70"/>
      <c r="X52" s="76"/>
      <c r="Y52" s="183"/>
      <c r="Z52" s="183"/>
      <c r="AA52" s="187"/>
      <c r="AB52" s="183"/>
      <c r="AC52" s="93"/>
      <c r="AD52" s="106" t="str">
        <f t="shared" si="2"/>
        <v>11 (c)Total No. of Live Birth (Institution + Home)</v>
      </c>
      <c r="AE52" s="106" t="s">
        <v>297</v>
      </c>
      <c r="AF52" s="93"/>
    </row>
    <row r="53" spans="1:32" ht="13.5" customHeight="1">
      <c r="A53" s="93"/>
      <c r="B53" s="2" t="str">
        <f t="shared" si="0"/>
        <v>Chakhei SC</v>
      </c>
      <c r="C53" s="3">
        <v>53</v>
      </c>
      <c r="D53" s="42"/>
      <c r="E53" s="58">
        <v>12</v>
      </c>
      <c r="F53" s="71" t="s">
        <v>303</v>
      </c>
      <c r="G53" s="86" t="s">
        <v>251</v>
      </c>
      <c r="H53" s="61">
        <v>0</v>
      </c>
      <c r="I53" s="61">
        <v>0</v>
      </c>
      <c r="J53" s="61">
        <v>0</v>
      </c>
      <c r="K53" s="61"/>
      <c r="L53" s="61"/>
      <c r="M53" s="61"/>
      <c r="N53" s="61"/>
      <c r="O53" s="61"/>
      <c r="P53" s="61"/>
      <c r="Q53" s="61"/>
      <c r="R53" s="61"/>
      <c r="S53" s="61"/>
      <c r="T53" s="62">
        <f t="shared" si="1"/>
        <v>0</v>
      </c>
      <c r="U53" s="63"/>
      <c r="V53" s="69"/>
      <c r="W53" s="70"/>
      <c r="X53" s="76"/>
      <c r="Y53" s="183"/>
      <c r="Z53" s="183"/>
      <c r="AA53" s="187"/>
      <c r="AB53" s="183"/>
      <c r="AC53" s="93"/>
      <c r="AD53" s="106" t="str">
        <f t="shared" si="2"/>
        <v>No of Still birth (Institution + Home)</v>
      </c>
      <c r="AE53" s="106" t="s">
        <v>297</v>
      </c>
      <c r="AF53" s="93"/>
    </row>
    <row r="54" spans="1:32" ht="13.5" customHeight="1">
      <c r="A54" s="93"/>
      <c r="B54" s="2" t="str">
        <f t="shared" si="0"/>
        <v>Chakhei SC</v>
      </c>
      <c r="C54" s="3">
        <v>54</v>
      </c>
      <c r="D54" s="42"/>
      <c r="E54" s="181">
        <v>13</v>
      </c>
      <c r="F54" s="71" t="s">
        <v>304</v>
      </c>
      <c r="G54" s="86" t="s">
        <v>251</v>
      </c>
      <c r="H54" s="61">
        <v>0</v>
      </c>
      <c r="I54" s="61">
        <v>0</v>
      </c>
      <c r="J54" s="61">
        <v>1</v>
      </c>
      <c r="K54" s="61"/>
      <c r="L54" s="61"/>
      <c r="M54" s="61"/>
      <c r="N54" s="61"/>
      <c r="O54" s="61"/>
      <c r="P54" s="61"/>
      <c r="Q54" s="61"/>
      <c r="R54" s="61"/>
      <c r="S54" s="61"/>
      <c r="T54" s="62">
        <f t="shared" si="1"/>
        <v>1</v>
      </c>
      <c r="U54" s="63">
        <f>T52</f>
        <v>1</v>
      </c>
      <c r="V54" s="186">
        <f>T54/U54</f>
        <v>1</v>
      </c>
      <c r="W54" s="89">
        <v>5</v>
      </c>
      <c r="X54" s="76"/>
      <c r="Y54" s="183"/>
      <c r="Z54" s="183"/>
      <c r="AA54" s="187"/>
      <c r="AB54" s="183"/>
      <c r="AC54" s="93"/>
      <c r="AD54" s="106" t="str">
        <f t="shared" si="2"/>
        <v>No. of Live Birth  weighted at birth (Institution + Home)</v>
      </c>
      <c r="AE54" s="106" t="s">
        <v>301</v>
      </c>
      <c r="AF54" s="93"/>
    </row>
    <row r="55" spans="1:32" ht="13.5" customHeight="1">
      <c r="A55" s="93"/>
      <c r="B55" s="2" t="str">
        <f t="shared" si="0"/>
        <v>Chakhei SC</v>
      </c>
      <c r="C55" s="3">
        <v>55</v>
      </c>
      <c r="D55" s="42"/>
      <c r="E55" s="181">
        <v>14</v>
      </c>
      <c r="F55" s="71" t="s">
        <v>305</v>
      </c>
      <c r="G55" s="86" t="s">
        <v>251</v>
      </c>
      <c r="H55" s="61">
        <v>0</v>
      </c>
      <c r="I55" s="61">
        <v>0</v>
      </c>
      <c r="J55" s="61">
        <v>0</v>
      </c>
      <c r="K55" s="61"/>
      <c r="L55" s="61"/>
      <c r="M55" s="61"/>
      <c r="N55" s="61"/>
      <c r="O55" s="61"/>
      <c r="P55" s="61"/>
      <c r="Q55" s="61"/>
      <c r="R55" s="61"/>
      <c r="S55" s="61"/>
      <c r="T55" s="62">
        <f t="shared" si="1"/>
        <v>0</v>
      </c>
      <c r="U55" s="63"/>
      <c r="V55" s="69"/>
      <c r="W55" s="89"/>
      <c r="X55" s="76"/>
      <c r="Y55" s="183"/>
      <c r="Z55" s="183"/>
      <c r="AA55" s="187"/>
      <c r="AB55" s="183"/>
      <c r="AC55" s="93"/>
      <c r="AD55" s="106" t="str">
        <f t="shared" si="2"/>
        <v>Number of low birth weight (Less than 2500 gm) (Institution + Home)</v>
      </c>
      <c r="AE55" s="106" t="s">
        <v>301</v>
      </c>
      <c r="AF55" s="93"/>
    </row>
    <row r="56" spans="1:32" ht="13.5" customHeight="1">
      <c r="A56" s="93"/>
      <c r="B56" s="2" t="str">
        <f t="shared" si="0"/>
        <v>Chakhei SC</v>
      </c>
      <c r="C56" s="3">
        <v>56</v>
      </c>
      <c r="D56" s="42"/>
      <c r="E56" s="181">
        <v>15</v>
      </c>
      <c r="F56" s="71" t="s">
        <v>306</v>
      </c>
      <c r="G56" s="86" t="s">
        <v>251</v>
      </c>
      <c r="H56" s="61">
        <v>0</v>
      </c>
      <c r="I56" s="61">
        <v>0</v>
      </c>
      <c r="J56" s="61">
        <v>1</v>
      </c>
      <c r="K56" s="61"/>
      <c r="L56" s="61"/>
      <c r="M56" s="61"/>
      <c r="N56" s="61"/>
      <c r="O56" s="61"/>
      <c r="P56" s="61"/>
      <c r="Q56" s="61"/>
      <c r="R56" s="61"/>
      <c r="S56" s="61"/>
      <c r="T56" s="62">
        <f t="shared" si="1"/>
        <v>1</v>
      </c>
      <c r="U56" s="63">
        <f>T52</f>
        <v>1</v>
      </c>
      <c r="V56" s="186">
        <f t="shared" ref="V56:V57" si="6">T56/U56</f>
        <v>1</v>
      </c>
      <c r="W56" s="89">
        <v>5</v>
      </c>
      <c r="X56" s="76"/>
      <c r="Y56" s="183"/>
      <c r="Z56" s="183"/>
      <c r="AA56" s="187"/>
      <c r="AB56" s="183"/>
      <c r="AC56" s="93"/>
      <c r="AD56" s="106" t="str">
        <f t="shared" si="2"/>
        <v>No. of Live Birth breastfed within 1 hour of birth (Institution + Home)</v>
      </c>
      <c r="AE56" s="106" t="s">
        <v>301</v>
      </c>
      <c r="AF56" s="93"/>
    </row>
    <row r="57" spans="1:32" ht="13.5" customHeight="1">
      <c r="A57" s="93"/>
      <c r="B57" s="2" t="str">
        <f t="shared" si="0"/>
        <v>Chakhei SC</v>
      </c>
      <c r="C57" s="3">
        <v>57</v>
      </c>
      <c r="D57" s="42"/>
      <c r="E57" s="181">
        <v>16</v>
      </c>
      <c r="F57" s="71" t="s">
        <v>307</v>
      </c>
      <c r="G57" s="86" t="s">
        <v>251</v>
      </c>
      <c r="H57" s="61">
        <v>2</v>
      </c>
      <c r="I57" s="61">
        <v>3</v>
      </c>
      <c r="J57" s="61">
        <v>1</v>
      </c>
      <c r="K57" s="61"/>
      <c r="L57" s="61"/>
      <c r="M57" s="61"/>
      <c r="N57" s="61"/>
      <c r="O57" s="61"/>
      <c r="P57" s="61"/>
      <c r="Q57" s="61"/>
      <c r="R57" s="61"/>
      <c r="S57" s="61"/>
      <c r="T57" s="62">
        <f t="shared" si="1"/>
        <v>6</v>
      </c>
      <c r="U57" s="63">
        <f>X33</f>
        <v>274.68</v>
      </c>
      <c r="V57" s="75">
        <f t="shared" si="6"/>
        <v>2.1843599825251202E-2</v>
      </c>
      <c r="W57" s="63"/>
      <c r="X57" s="130"/>
      <c r="Y57" s="180"/>
      <c r="Z57" s="180"/>
      <c r="AA57" s="76" t="s">
        <v>308</v>
      </c>
      <c r="AB57" s="180"/>
      <c r="AC57" s="93"/>
      <c r="AD57" s="106" t="str">
        <f t="shared" si="2"/>
        <v>Total couple using any Modern Contraceptive Method (Contraceptive hmang thar zat)</v>
      </c>
      <c r="AE57" s="106" t="s">
        <v>309</v>
      </c>
      <c r="AF57" s="93"/>
    </row>
    <row r="58" spans="1:32" ht="13.5" customHeight="1">
      <c r="A58" s="93"/>
      <c r="B58" s="2" t="str">
        <f t="shared" si="0"/>
        <v>Chakhei SC</v>
      </c>
      <c r="C58" s="3">
        <v>58</v>
      </c>
      <c r="D58" s="42"/>
      <c r="E58" s="58">
        <v>17</v>
      </c>
      <c r="F58" s="71" t="s">
        <v>310</v>
      </c>
      <c r="G58" s="86" t="s">
        <v>251</v>
      </c>
      <c r="H58" s="61">
        <v>24</v>
      </c>
      <c r="I58" s="61">
        <v>23</v>
      </c>
      <c r="J58" s="61">
        <v>37</v>
      </c>
      <c r="K58" s="61"/>
      <c r="L58" s="61"/>
      <c r="M58" s="61"/>
      <c r="N58" s="61"/>
      <c r="O58" s="61"/>
      <c r="P58" s="61"/>
      <c r="Q58" s="61"/>
      <c r="R58" s="61"/>
      <c r="S58" s="61"/>
      <c r="T58" s="62">
        <f t="shared" si="1"/>
        <v>84</v>
      </c>
      <c r="U58" s="63"/>
      <c r="V58" s="69"/>
      <c r="W58" s="63"/>
      <c r="X58" s="130"/>
      <c r="Y58" s="180"/>
      <c r="Z58" s="180"/>
      <c r="AA58" s="76"/>
      <c r="AB58" s="180"/>
      <c r="AC58" s="93"/>
      <c r="AD58" s="106" t="str">
        <f t="shared" si="2"/>
        <v>17(a).Oral Pills Distributed</v>
      </c>
      <c r="AE58" s="106" t="s">
        <v>309</v>
      </c>
      <c r="AF58" s="93"/>
    </row>
    <row r="59" spans="1:32" ht="13.5" customHeight="1">
      <c r="A59" s="93"/>
      <c r="B59" s="2" t="str">
        <f t="shared" si="0"/>
        <v>Chakhei SC</v>
      </c>
      <c r="C59" s="3">
        <v>59</v>
      </c>
      <c r="D59" s="42"/>
      <c r="E59" s="58"/>
      <c r="F59" s="71" t="s">
        <v>311</v>
      </c>
      <c r="G59" s="86" t="s">
        <v>251</v>
      </c>
      <c r="H59" s="61">
        <v>10</v>
      </c>
      <c r="I59" s="61">
        <v>8</v>
      </c>
      <c r="J59" s="61">
        <v>9</v>
      </c>
      <c r="K59" s="61"/>
      <c r="L59" s="61"/>
      <c r="M59" s="61"/>
      <c r="N59" s="61"/>
      <c r="O59" s="61"/>
      <c r="P59" s="61"/>
      <c r="Q59" s="61"/>
      <c r="R59" s="61"/>
      <c r="S59" s="61"/>
      <c r="T59" s="62">
        <f t="shared" si="1"/>
        <v>27</v>
      </c>
      <c r="U59" s="63"/>
      <c r="V59" s="69"/>
      <c r="W59" s="70"/>
      <c r="X59" s="130"/>
      <c r="Y59" s="180"/>
      <c r="Z59" s="180"/>
      <c r="AA59" s="76"/>
      <c r="AB59" s="180"/>
      <c r="AC59" s="93"/>
      <c r="AD59" s="106" t="str">
        <f t="shared" si="2"/>
        <v>17(b). Total no. of Condom distributed</v>
      </c>
      <c r="AE59" s="106" t="s">
        <v>309</v>
      </c>
      <c r="AF59" s="93"/>
    </row>
    <row r="60" spans="1:32" ht="13.5" customHeight="1">
      <c r="A60" s="93"/>
      <c r="B60" s="2" t="str">
        <f t="shared" si="0"/>
        <v>Chakhei SC</v>
      </c>
      <c r="C60" s="3">
        <v>60</v>
      </c>
      <c r="D60" s="42"/>
      <c r="E60" s="58"/>
      <c r="F60" s="71" t="s">
        <v>312</v>
      </c>
      <c r="G60" s="86" t="s">
        <v>251</v>
      </c>
      <c r="H60" s="61">
        <v>0</v>
      </c>
      <c r="I60" s="61">
        <v>0</v>
      </c>
      <c r="J60" s="61">
        <v>0</v>
      </c>
      <c r="K60" s="61"/>
      <c r="L60" s="61"/>
      <c r="M60" s="61"/>
      <c r="N60" s="61"/>
      <c r="O60" s="61"/>
      <c r="P60" s="61"/>
      <c r="Q60" s="61"/>
      <c r="R60" s="61"/>
      <c r="S60" s="61"/>
      <c r="T60" s="62">
        <f t="shared" si="1"/>
        <v>0</v>
      </c>
      <c r="U60" s="63"/>
      <c r="V60" s="69"/>
      <c r="W60" s="63"/>
      <c r="X60" s="130"/>
      <c r="Y60" s="180"/>
      <c r="Z60" s="180"/>
      <c r="AA60" s="76"/>
      <c r="AB60" s="180"/>
      <c r="AC60" s="93"/>
      <c r="AD60" s="106" t="str">
        <f t="shared" si="2"/>
        <v>17(d). IUCD Insertion (new)</v>
      </c>
      <c r="AE60" s="106" t="s">
        <v>309</v>
      </c>
      <c r="AF60" s="93"/>
    </row>
    <row r="61" spans="1:32" ht="13.5" customHeight="1">
      <c r="A61" s="93"/>
      <c r="B61" s="2" t="str">
        <f t="shared" si="0"/>
        <v>Chakhei SC</v>
      </c>
      <c r="C61" s="3">
        <v>61</v>
      </c>
      <c r="D61" s="42"/>
      <c r="E61" s="58"/>
      <c r="F61" s="71" t="s">
        <v>313</v>
      </c>
      <c r="G61" s="86" t="s">
        <v>251</v>
      </c>
      <c r="H61" s="61">
        <v>0</v>
      </c>
      <c r="I61" s="61">
        <v>0</v>
      </c>
      <c r="J61" s="61">
        <v>0</v>
      </c>
      <c r="K61" s="61"/>
      <c r="L61" s="61"/>
      <c r="M61" s="61"/>
      <c r="N61" s="61"/>
      <c r="O61" s="61"/>
      <c r="P61" s="61"/>
      <c r="Q61" s="61"/>
      <c r="R61" s="61"/>
      <c r="S61" s="61"/>
      <c r="T61" s="62">
        <f t="shared" si="1"/>
        <v>0</v>
      </c>
      <c r="U61" s="63"/>
      <c r="V61" s="69"/>
      <c r="W61" s="63"/>
      <c r="X61" s="76"/>
      <c r="Y61" s="183"/>
      <c r="Z61" s="183"/>
      <c r="AA61" s="187"/>
      <c r="AB61" s="183"/>
      <c r="AC61" s="93"/>
      <c r="AD61" s="106" t="str">
        <f t="shared" si="2"/>
        <v>17(e). IUCD Removal (new)</v>
      </c>
      <c r="AE61" s="106"/>
      <c r="AF61" s="93"/>
    </row>
    <row r="62" spans="1:32" ht="13.5" customHeight="1">
      <c r="A62" s="93"/>
      <c r="B62" s="2" t="str">
        <f t="shared" si="0"/>
        <v>Chakhei SC</v>
      </c>
      <c r="C62" s="3">
        <v>62</v>
      </c>
      <c r="D62" s="42"/>
      <c r="E62" s="58">
        <v>18</v>
      </c>
      <c r="F62" s="71" t="s">
        <v>314</v>
      </c>
      <c r="G62" s="86" t="s">
        <v>251</v>
      </c>
      <c r="H62" s="61">
        <v>0</v>
      </c>
      <c r="I62" s="61">
        <v>0</v>
      </c>
      <c r="J62" s="61">
        <v>0</v>
      </c>
      <c r="K62" s="61"/>
      <c r="L62" s="61"/>
      <c r="M62" s="61"/>
      <c r="N62" s="61"/>
      <c r="O62" s="61"/>
      <c r="P62" s="61"/>
      <c r="Q62" s="61"/>
      <c r="R62" s="61"/>
      <c r="S62" s="61"/>
      <c r="T62" s="62">
        <f t="shared" si="1"/>
        <v>0</v>
      </c>
      <c r="U62" s="63"/>
      <c r="V62" s="69"/>
      <c r="W62" s="70"/>
      <c r="X62" s="130"/>
      <c r="Y62" s="180"/>
      <c r="Z62" s="180"/>
      <c r="AA62" s="76"/>
      <c r="AB62" s="180"/>
      <c r="AC62" s="93"/>
      <c r="AD62" s="106" t="str">
        <f t="shared" si="2"/>
        <v>Tubectomy  (new)</v>
      </c>
      <c r="AE62" s="106" t="s">
        <v>309</v>
      </c>
      <c r="AF62" s="93"/>
    </row>
    <row r="63" spans="1:32" ht="13.5" customHeight="1">
      <c r="A63" s="93"/>
      <c r="B63" s="2" t="str">
        <f t="shared" si="0"/>
        <v>Chakhei SC</v>
      </c>
      <c r="C63" s="3">
        <v>63</v>
      </c>
      <c r="D63" s="42"/>
      <c r="E63" s="58">
        <v>19</v>
      </c>
      <c r="F63" s="71" t="s">
        <v>315</v>
      </c>
      <c r="G63" s="86" t="s">
        <v>251</v>
      </c>
      <c r="H63" s="61">
        <v>0</v>
      </c>
      <c r="I63" s="61">
        <v>0</v>
      </c>
      <c r="J63" s="61">
        <v>0</v>
      </c>
      <c r="K63" s="61"/>
      <c r="L63" s="61"/>
      <c r="M63" s="61"/>
      <c r="N63" s="61"/>
      <c r="O63" s="61"/>
      <c r="P63" s="61"/>
      <c r="Q63" s="61"/>
      <c r="R63" s="61"/>
      <c r="S63" s="61"/>
      <c r="T63" s="62">
        <f t="shared" si="1"/>
        <v>0</v>
      </c>
      <c r="U63" s="63">
        <f>U46</f>
        <v>1</v>
      </c>
      <c r="V63" s="75">
        <f t="shared" ref="V63:V65" si="7">T63/U63</f>
        <v>0</v>
      </c>
      <c r="W63" s="63"/>
      <c r="X63" s="76"/>
      <c r="Y63" s="183"/>
      <c r="Z63" s="183"/>
      <c r="AA63" s="130" t="s">
        <v>296</v>
      </c>
      <c r="AB63" s="183"/>
      <c r="AC63" s="93"/>
      <c r="AD63" s="106" t="str">
        <f t="shared" si="2"/>
        <v>19(a). No.of Mother whom JSY is disbursed- Nu Nau nei JSY dawng zat</v>
      </c>
      <c r="AE63" s="106" t="s">
        <v>316</v>
      </c>
      <c r="AF63" s="93"/>
    </row>
    <row r="64" spans="1:32" ht="13.5" customHeight="1">
      <c r="A64" s="93"/>
      <c r="B64" s="2" t="str">
        <f t="shared" si="0"/>
        <v>Chakhei SC</v>
      </c>
      <c r="C64" s="3">
        <v>64</v>
      </c>
      <c r="D64" s="42"/>
      <c r="E64" s="58"/>
      <c r="F64" s="71" t="s">
        <v>317</v>
      </c>
      <c r="G64" s="86" t="s">
        <v>251</v>
      </c>
      <c r="H64" s="61">
        <v>0</v>
      </c>
      <c r="I64" s="61">
        <v>0</v>
      </c>
      <c r="J64" s="61">
        <v>0</v>
      </c>
      <c r="K64" s="61"/>
      <c r="L64" s="61"/>
      <c r="M64" s="61"/>
      <c r="N64" s="61"/>
      <c r="O64" s="61"/>
      <c r="P64" s="61"/>
      <c r="Q64" s="61"/>
      <c r="R64" s="61"/>
      <c r="S64" s="61"/>
      <c r="T64" s="62">
        <f t="shared" si="1"/>
        <v>0</v>
      </c>
      <c r="U64" s="63">
        <f>U46</f>
        <v>1</v>
      </c>
      <c r="V64" s="75">
        <f t="shared" si="7"/>
        <v>0</v>
      </c>
      <c r="W64" s="63"/>
      <c r="X64" s="76"/>
      <c r="Y64" s="183"/>
      <c r="Z64" s="183"/>
      <c r="AA64" s="130" t="s">
        <v>296</v>
      </c>
      <c r="AB64" s="183"/>
      <c r="AC64" s="93"/>
      <c r="AD64" s="106" t="str">
        <f t="shared" si="2"/>
        <v>19(b). No.of Mother whom JSSK is utilised - JSSK hmang tangkai zat</v>
      </c>
      <c r="AE64" s="106" t="s">
        <v>316</v>
      </c>
      <c r="AF64" s="93"/>
    </row>
    <row r="65" spans="1:32" ht="13.5" customHeight="1">
      <c r="A65" s="93"/>
      <c r="B65" s="2" t="str">
        <f t="shared" si="0"/>
        <v>Chakhei SC</v>
      </c>
      <c r="C65" s="3">
        <v>65</v>
      </c>
      <c r="D65" s="74"/>
      <c r="E65" s="58"/>
      <c r="F65" s="71" t="s">
        <v>318</v>
      </c>
      <c r="G65" s="86" t="s">
        <v>251</v>
      </c>
      <c r="H65" s="61">
        <v>0</v>
      </c>
      <c r="I65" s="61">
        <v>0</v>
      </c>
      <c r="J65" s="61">
        <v>0</v>
      </c>
      <c r="K65" s="61"/>
      <c r="L65" s="61"/>
      <c r="M65" s="61"/>
      <c r="N65" s="61"/>
      <c r="O65" s="61"/>
      <c r="P65" s="61"/>
      <c r="Q65" s="61"/>
      <c r="R65" s="61"/>
      <c r="S65" s="61"/>
      <c r="T65" s="62">
        <f t="shared" si="1"/>
        <v>0</v>
      </c>
      <c r="U65" s="63">
        <f>U46</f>
        <v>1</v>
      </c>
      <c r="V65" s="75">
        <f t="shared" si="7"/>
        <v>0</v>
      </c>
      <c r="W65" s="63"/>
      <c r="X65" s="76"/>
      <c r="Y65" s="183"/>
      <c r="Z65" s="183"/>
      <c r="AA65" s="98"/>
      <c r="AB65" s="183"/>
      <c r="AC65" s="93"/>
      <c r="AD65" s="106"/>
      <c r="AE65" s="106"/>
      <c r="AF65" s="93"/>
    </row>
    <row r="66" spans="1:32" ht="1.5" customHeight="1">
      <c r="A66" s="93"/>
      <c r="B66" s="2" t="str">
        <f t="shared" si="0"/>
        <v>Chakhei SC</v>
      </c>
      <c r="C66" s="3">
        <v>66</v>
      </c>
      <c r="D66" s="42"/>
      <c r="E66" s="3"/>
      <c r="F66" s="78"/>
      <c r="G66" s="98"/>
      <c r="H66" s="7"/>
      <c r="I66" s="7"/>
      <c r="J66" s="7"/>
      <c r="K66" s="7"/>
      <c r="L66" s="7"/>
      <c r="M66" s="7"/>
      <c r="N66" s="7"/>
      <c r="O66" s="7"/>
      <c r="P66" s="7"/>
      <c r="Q66" s="7"/>
      <c r="R66" s="7"/>
      <c r="S66" s="7"/>
      <c r="T66" s="7"/>
      <c r="U66" s="8"/>
      <c r="V66" s="80"/>
      <c r="W66" s="8"/>
      <c r="X66" s="2"/>
      <c r="Y66" s="2"/>
      <c r="Z66" s="2"/>
      <c r="AA66" s="80"/>
      <c r="AB66" s="2"/>
      <c r="AC66" s="93"/>
      <c r="AD66" s="106"/>
      <c r="AE66" s="93"/>
      <c r="AF66" s="93"/>
    </row>
    <row r="67" spans="1:32" ht="13.5" customHeight="1">
      <c r="A67" s="93"/>
      <c r="B67" s="2" t="str">
        <f t="shared" si="0"/>
        <v>Chakhei SC</v>
      </c>
      <c r="C67" s="3">
        <v>67</v>
      </c>
      <c r="D67" s="57"/>
      <c r="E67" s="81" t="s">
        <v>319</v>
      </c>
      <c r="F67" s="82"/>
      <c r="G67" s="118" t="s">
        <v>57</v>
      </c>
      <c r="H67" s="46" t="s">
        <v>28</v>
      </c>
      <c r="I67" s="46" t="s">
        <v>29</v>
      </c>
      <c r="J67" s="46" t="s">
        <v>30</v>
      </c>
      <c r="K67" s="46" t="s">
        <v>31</v>
      </c>
      <c r="L67" s="46" t="s">
        <v>32</v>
      </c>
      <c r="M67" s="46" t="s">
        <v>33</v>
      </c>
      <c r="N67" s="46" t="s">
        <v>34</v>
      </c>
      <c r="O67" s="46" t="s">
        <v>35</v>
      </c>
      <c r="P67" s="46" t="s">
        <v>36</v>
      </c>
      <c r="Q67" s="46" t="s">
        <v>37</v>
      </c>
      <c r="R67" s="46" t="s">
        <v>38</v>
      </c>
      <c r="S67" s="46" t="s">
        <v>39</v>
      </c>
      <c r="T67" s="46" t="s">
        <v>40</v>
      </c>
      <c r="U67" s="47" t="s">
        <v>41</v>
      </c>
      <c r="V67" s="119" t="s">
        <v>42</v>
      </c>
      <c r="W67" s="175" t="s">
        <v>123</v>
      </c>
      <c r="X67" s="46" t="s">
        <v>44</v>
      </c>
      <c r="Y67" s="176"/>
      <c r="Z67" s="176"/>
      <c r="AA67" s="177" t="s">
        <v>124</v>
      </c>
      <c r="AB67" s="176"/>
      <c r="AC67" s="93"/>
      <c r="AD67" s="106"/>
      <c r="AE67" s="93"/>
      <c r="AF67" s="93"/>
    </row>
    <row r="68" spans="1:32" ht="1.5" customHeight="1">
      <c r="A68" s="93"/>
      <c r="B68" s="2" t="str">
        <f t="shared" si="0"/>
        <v>Chakhei SC</v>
      </c>
      <c r="C68" s="3">
        <v>68</v>
      </c>
      <c r="D68" s="42"/>
      <c r="E68" s="3"/>
      <c r="F68" s="78"/>
      <c r="G68" s="98"/>
      <c r="H68" s="7"/>
      <c r="I68" s="7"/>
      <c r="J68" s="7"/>
      <c r="K68" s="7"/>
      <c r="L68" s="7"/>
      <c r="M68" s="7"/>
      <c r="N68" s="7"/>
      <c r="O68" s="7"/>
      <c r="P68" s="7"/>
      <c r="Q68" s="7"/>
      <c r="R68" s="7"/>
      <c r="S68" s="7"/>
      <c r="T68" s="7"/>
      <c r="U68" s="8"/>
      <c r="V68" s="80"/>
      <c r="W68" s="8"/>
      <c r="X68" s="2"/>
      <c r="Y68" s="2"/>
      <c r="Z68" s="2"/>
      <c r="AA68" s="80"/>
      <c r="AB68" s="2"/>
      <c r="AC68" s="93"/>
      <c r="AD68" s="106"/>
      <c r="AE68" s="93"/>
      <c r="AF68" s="93"/>
    </row>
    <row r="69" spans="1:32" ht="12" customHeight="1">
      <c r="A69" s="93"/>
      <c r="B69" s="2" t="str">
        <f t="shared" si="0"/>
        <v>Chakhei SC</v>
      </c>
      <c r="C69" s="3">
        <v>69</v>
      </c>
      <c r="D69" s="42"/>
      <c r="E69" s="54">
        <v>1</v>
      </c>
      <c r="F69" s="84" t="s">
        <v>320</v>
      </c>
      <c r="G69" s="86" t="s">
        <v>251</v>
      </c>
      <c r="H69" s="61">
        <v>2</v>
      </c>
      <c r="I69" s="61">
        <v>2</v>
      </c>
      <c r="J69" s="61">
        <v>2</v>
      </c>
      <c r="K69" s="61"/>
      <c r="L69" s="61"/>
      <c r="M69" s="61"/>
      <c r="N69" s="61"/>
      <c r="O69" s="61"/>
      <c r="P69" s="61"/>
      <c r="Q69" s="61"/>
      <c r="R69" s="61"/>
      <c r="S69" s="61"/>
      <c r="T69" s="62"/>
      <c r="U69" s="63">
        <f>T69</f>
        <v>0</v>
      </c>
      <c r="V69" s="64"/>
      <c r="W69" s="63"/>
      <c r="X69" s="76"/>
      <c r="Y69" s="183"/>
      <c r="Z69" s="183"/>
      <c r="AA69" s="107"/>
      <c r="AB69" s="183"/>
      <c r="AC69" s="93"/>
      <c r="AD69" s="106" t="str">
        <f t="shared" ref="AD69:AD78" si="8">F69</f>
        <v>No. of Immunization session planned</v>
      </c>
      <c r="AE69" s="106"/>
      <c r="AF69" s="93"/>
    </row>
    <row r="70" spans="1:32" ht="12" customHeight="1">
      <c r="A70" s="93"/>
      <c r="B70" s="2" t="str">
        <f t="shared" si="0"/>
        <v>Chakhei SC</v>
      </c>
      <c r="C70" s="3">
        <v>70</v>
      </c>
      <c r="D70" s="42"/>
      <c r="E70" s="54">
        <v>2</v>
      </c>
      <c r="F70" s="84" t="s">
        <v>321</v>
      </c>
      <c r="G70" s="86" t="s">
        <v>251</v>
      </c>
      <c r="H70" s="61">
        <v>2</v>
      </c>
      <c r="I70" s="61">
        <v>1</v>
      </c>
      <c r="J70" s="61">
        <v>1</v>
      </c>
      <c r="K70" s="61"/>
      <c r="L70" s="61"/>
      <c r="M70" s="61"/>
      <c r="N70" s="61"/>
      <c r="O70" s="61"/>
      <c r="P70" s="61"/>
      <c r="Q70" s="61"/>
      <c r="R70" s="61"/>
      <c r="S70" s="61"/>
      <c r="T70" s="62"/>
      <c r="U70" s="63">
        <f>U69</f>
        <v>0</v>
      </c>
      <c r="V70" s="64" t="e">
        <f t="shared" ref="V70:V72" si="9">T70/U70</f>
        <v>#DIV/0!</v>
      </c>
      <c r="W70" s="89"/>
      <c r="X70" s="76"/>
      <c r="Y70" s="183"/>
      <c r="Z70" s="183"/>
      <c r="AA70" s="68" t="s">
        <v>320</v>
      </c>
      <c r="AB70" s="183"/>
      <c r="AC70" s="93"/>
      <c r="AD70" s="106" t="str">
        <f t="shared" si="8"/>
        <v xml:space="preserve">No. of Immunization session held </v>
      </c>
      <c r="AE70" s="106" t="s">
        <v>322</v>
      </c>
      <c r="AF70" s="93"/>
    </row>
    <row r="71" spans="1:32" ht="12" customHeight="1">
      <c r="A71" s="93"/>
      <c r="B71" s="2" t="str">
        <f t="shared" si="0"/>
        <v>Chakhei SC</v>
      </c>
      <c r="C71" s="3">
        <v>71</v>
      </c>
      <c r="D71" s="42"/>
      <c r="E71" s="54">
        <v>3</v>
      </c>
      <c r="F71" s="84" t="s">
        <v>323</v>
      </c>
      <c r="G71" s="86" t="s">
        <v>251</v>
      </c>
      <c r="H71" s="188">
        <v>7</v>
      </c>
      <c r="I71" s="188">
        <v>7</v>
      </c>
      <c r="J71" s="188">
        <v>2</v>
      </c>
      <c r="K71" s="188"/>
      <c r="L71" s="188"/>
      <c r="M71" s="188"/>
      <c r="N71" s="188"/>
      <c r="O71" s="188"/>
      <c r="P71" s="188"/>
      <c r="Q71" s="188"/>
      <c r="R71" s="188"/>
      <c r="S71" s="61"/>
      <c r="T71" s="94"/>
      <c r="U71" s="63">
        <f>T38</f>
        <v>20</v>
      </c>
      <c r="V71" s="75">
        <f t="shared" si="9"/>
        <v>0</v>
      </c>
      <c r="W71" s="89">
        <v>5</v>
      </c>
      <c r="X71" s="76" t="s">
        <v>324</v>
      </c>
      <c r="Y71" s="183"/>
      <c r="Z71" s="183"/>
      <c r="AA71" s="108" t="s">
        <v>325</v>
      </c>
      <c r="AB71" s="183"/>
      <c r="AC71" s="93"/>
      <c r="AD71" s="106" t="str">
        <f t="shared" si="8"/>
        <v>No. of pregnant women given Td2 plus  Booster (Td2+Td Booster)</v>
      </c>
      <c r="AE71" s="106" t="s">
        <v>289</v>
      </c>
      <c r="AF71" s="93"/>
    </row>
    <row r="72" spans="1:32" ht="12" customHeight="1">
      <c r="A72" s="93"/>
      <c r="B72" s="2" t="str">
        <f t="shared" si="0"/>
        <v>Chakhei SC</v>
      </c>
      <c r="C72" s="3">
        <v>72</v>
      </c>
      <c r="D72" s="42"/>
      <c r="E72" s="178">
        <v>4</v>
      </c>
      <c r="F72" s="84" t="s">
        <v>326</v>
      </c>
      <c r="G72" s="86" t="s">
        <v>251</v>
      </c>
      <c r="H72" s="61">
        <v>0</v>
      </c>
      <c r="I72" s="61">
        <v>0</v>
      </c>
      <c r="J72" s="61">
        <v>0</v>
      </c>
      <c r="K72" s="61"/>
      <c r="L72" s="61"/>
      <c r="M72" s="61"/>
      <c r="N72" s="61"/>
      <c r="O72" s="61"/>
      <c r="P72" s="61"/>
      <c r="Q72" s="61"/>
      <c r="R72" s="61"/>
      <c r="S72" s="61"/>
      <c r="T72" s="62"/>
      <c r="U72" s="63">
        <f>T52</f>
        <v>1</v>
      </c>
      <c r="V72" s="75">
        <f t="shared" si="9"/>
        <v>0</v>
      </c>
      <c r="W72" s="89">
        <v>5</v>
      </c>
      <c r="X72" s="76"/>
      <c r="Y72" s="183"/>
      <c r="Z72" s="183"/>
      <c r="AA72" s="108" t="s">
        <v>327</v>
      </c>
      <c r="AB72" s="183"/>
      <c r="AC72" s="93"/>
      <c r="AD72" s="106" t="str">
        <f t="shared" si="8"/>
        <v>No. of Hep B Birth dose given</v>
      </c>
      <c r="AE72" s="106" t="s">
        <v>301</v>
      </c>
      <c r="AF72" s="93"/>
    </row>
    <row r="73" spans="1:32" ht="12" customHeight="1">
      <c r="A73" s="93"/>
      <c r="B73" s="2" t="str">
        <f t="shared" si="0"/>
        <v>Chakhei SC</v>
      </c>
      <c r="C73" s="3">
        <v>73</v>
      </c>
      <c r="D73" s="42"/>
      <c r="E73" s="54">
        <v>5</v>
      </c>
      <c r="F73" s="84" t="s">
        <v>86</v>
      </c>
      <c r="G73" s="86" t="s">
        <v>251</v>
      </c>
      <c r="H73" s="61">
        <v>0</v>
      </c>
      <c r="I73" s="61">
        <v>0</v>
      </c>
      <c r="J73" s="61">
        <v>0</v>
      </c>
      <c r="K73" s="61"/>
      <c r="L73" s="61"/>
      <c r="M73" s="61"/>
      <c r="N73" s="61"/>
      <c r="O73" s="61"/>
      <c r="P73" s="61"/>
      <c r="Q73" s="61"/>
      <c r="R73" s="61"/>
      <c r="S73" s="61"/>
      <c r="T73" s="62"/>
      <c r="U73" s="63">
        <f>T52</f>
        <v>1</v>
      </c>
      <c r="V73" s="64"/>
      <c r="W73" s="63"/>
      <c r="X73" s="76"/>
      <c r="Y73" s="183"/>
      <c r="Z73" s="183"/>
      <c r="AA73" s="108" t="s">
        <v>327</v>
      </c>
      <c r="AB73" s="183"/>
      <c r="AC73" s="93"/>
      <c r="AD73" s="106" t="str">
        <f t="shared" si="8"/>
        <v>No. of live birth OPV Zero dose given</v>
      </c>
      <c r="AE73" s="106" t="s">
        <v>301</v>
      </c>
      <c r="AF73" s="93"/>
    </row>
    <row r="74" spans="1:32" ht="12" customHeight="1">
      <c r="A74" s="93"/>
      <c r="B74" s="2" t="str">
        <f t="shared" si="0"/>
        <v>Chakhei SC</v>
      </c>
      <c r="C74" s="3">
        <v>74</v>
      </c>
      <c r="D74" s="42"/>
      <c r="E74" s="54">
        <v>6</v>
      </c>
      <c r="F74" s="84" t="s">
        <v>87</v>
      </c>
      <c r="G74" s="86" t="s">
        <v>251</v>
      </c>
      <c r="H74" s="61">
        <v>0</v>
      </c>
      <c r="I74" s="61">
        <v>0</v>
      </c>
      <c r="J74" s="61">
        <v>0</v>
      </c>
      <c r="K74" s="61"/>
      <c r="L74" s="61"/>
      <c r="M74" s="61"/>
      <c r="N74" s="61"/>
      <c r="O74" s="61"/>
      <c r="P74" s="61"/>
      <c r="Q74" s="61"/>
      <c r="R74" s="61"/>
      <c r="S74" s="61"/>
      <c r="T74" s="62"/>
      <c r="U74" s="63"/>
      <c r="V74" s="75"/>
      <c r="W74" s="63"/>
      <c r="X74" s="76"/>
      <c r="Y74" s="183"/>
      <c r="Z74" s="183"/>
      <c r="AA74" s="107"/>
      <c r="AB74" s="183"/>
      <c r="AC74" s="93"/>
      <c r="AD74" s="106" t="str">
        <f t="shared" si="8"/>
        <v>No. of live birth BCG birth dose given</v>
      </c>
      <c r="AE74" s="106" t="s">
        <v>301</v>
      </c>
      <c r="AF74" s="93"/>
    </row>
    <row r="75" spans="1:32" ht="12" customHeight="1">
      <c r="A75" s="93"/>
      <c r="B75" s="2" t="str">
        <f t="shared" si="0"/>
        <v>Chakhei SC</v>
      </c>
      <c r="C75" s="3">
        <v>75</v>
      </c>
      <c r="D75" s="42"/>
      <c r="E75" s="178">
        <v>7</v>
      </c>
      <c r="F75" s="84" t="s">
        <v>328</v>
      </c>
      <c r="G75" s="86" t="s">
        <v>251</v>
      </c>
      <c r="H75" s="61">
        <v>6</v>
      </c>
      <c r="I75" s="61">
        <v>5</v>
      </c>
      <c r="J75" s="61">
        <v>1</v>
      </c>
      <c r="K75" s="61"/>
      <c r="L75" s="61"/>
      <c r="M75" s="61"/>
      <c r="N75" s="61"/>
      <c r="O75" s="61"/>
      <c r="P75" s="61"/>
      <c r="Q75" s="61"/>
      <c r="R75" s="61"/>
      <c r="S75" s="61"/>
      <c r="T75" s="62"/>
      <c r="U75" s="63">
        <f>T52</f>
        <v>1</v>
      </c>
      <c r="V75" s="75">
        <f t="shared" ref="V75:V78" si="10">T75/U75</f>
        <v>0</v>
      </c>
      <c r="W75" s="89">
        <v>10</v>
      </c>
      <c r="X75" s="76"/>
      <c r="Y75" s="183"/>
      <c r="Z75" s="183"/>
      <c r="AA75" s="108" t="s">
        <v>327</v>
      </c>
      <c r="AB75" s="183"/>
      <c r="AC75" s="93"/>
      <c r="AD75" s="106" t="str">
        <f t="shared" si="8"/>
        <v xml:space="preserve">No. of Fully Immunized children </v>
      </c>
      <c r="AE75" s="106" t="s">
        <v>301</v>
      </c>
      <c r="AF75" s="93"/>
    </row>
    <row r="76" spans="1:32" ht="12" customHeight="1">
      <c r="A76" s="93"/>
      <c r="B76" s="2" t="str">
        <f t="shared" si="0"/>
        <v>Chakhei SC</v>
      </c>
      <c r="C76" s="3">
        <v>76</v>
      </c>
      <c r="D76" s="42"/>
      <c r="E76" s="178">
        <v>8</v>
      </c>
      <c r="F76" s="84" t="s">
        <v>329</v>
      </c>
      <c r="G76" s="86" t="s">
        <v>251</v>
      </c>
      <c r="H76" s="61">
        <v>6</v>
      </c>
      <c r="I76" s="61">
        <v>2</v>
      </c>
      <c r="J76" s="61">
        <v>5</v>
      </c>
      <c r="K76" s="61"/>
      <c r="L76" s="61"/>
      <c r="M76" s="61"/>
      <c r="N76" s="61"/>
      <c r="O76" s="61"/>
      <c r="P76" s="61"/>
      <c r="Q76" s="61"/>
      <c r="R76" s="61"/>
      <c r="S76" s="61"/>
      <c r="T76" s="62"/>
      <c r="U76" s="63">
        <f t="shared" ref="U76:U78" si="11">X23</f>
        <v>36.928613055463877</v>
      </c>
      <c r="V76" s="75">
        <f t="shared" si="10"/>
        <v>0</v>
      </c>
      <c r="W76" s="89">
        <v>5</v>
      </c>
      <c r="X76" s="76"/>
      <c r="Y76" s="183"/>
      <c r="Z76" s="183"/>
      <c r="AA76" s="107"/>
      <c r="AB76" s="183"/>
      <c r="AC76" s="93"/>
      <c r="AD76" s="106" t="str">
        <f t="shared" si="8"/>
        <v>No. of Children received DPT Booster at the age of 5 yrs</v>
      </c>
      <c r="AE76" s="162" t="s">
        <v>260</v>
      </c>
      <c r="AF76" s="163"/>
    </row>
    <row r="77" spans="1:32" ht="12" customHeight="1">
      <c r="A77" s="93"/>
      <c r="B77" s="2" t="str">
        <f t="shared" si="0"/>
        <v>Chakhei SC</v>
      </c>
      <c r="C77" s="3">
        <v>77</v>
      </c>
      <c r="D77" s="42"/>
      <c r="E77" s="54">
        <v>9</v>
      </c>
      <c r="F77" s="84" t="s">
        <v>330</v>
      </c>
      <c r="G77" s="86" t="s">
        <v>251</v>
      </c>
      <c r="H77" s="61">
        <v>3</v>
      </c>
      <c r="I77" s="61">
        <v>0</v>
      </c>
      <c r="J77" s="61">
        <v>3</v>
      </c>
      <c r="K77" s="61"/>
      <c r="L77" s="61"/>
      <c r="M77" s="61"/>
      <c r="N77" s="61"/>
      <c r="O77" s="61"/>
      <c r="P77" s="61"/>
      <c r="Q77" s="61"/>
      <c r="R77" s="61"/>
      <c r="S77" s="61"/>
      <c r="T77" s="62"/>
      <c r="U77" s="63">
        <f t="shared" si="11"/>
        <v>36.743969990186578</v>
      </c>
      <c r="V77" s="75">
        <f t="shared" si="10"/>
        <v>0</v>
      </c>
      <c r="W77" s="63">
        <v>5</v>
      </c>
      <c r="X77" s="76"/>
      <c r="Y77" s="183"/>
      <c r="Z77" s="183"/>
      <c r="AA77" s="107"/>
      <c r="AB77" s="183"/>
      <c r="AC77" s="93"/>
      <c r="AD77" s="106" t="str">
        <f t="shared" si="8"/>
        <v>No. of Children received Td Booster at the age of 10 yrs</v>
      </c>
      <c r="AE77" s="162" t="s">
        <v>262</v>
      </c>
      <c r="AF77" s="163"/>
    </row>
    <row r="78" spans="1:32" ht="12" customHeight="1">
      <c r="A78" s="93"/>
      <c r="B78" s="2" t="str">
        <f t="shared" si="0"/>
        <v>Chakhei SC</v>
      </c>
      <c r="C78" s="3">
        <v>78</v>
      </c>
      <c r="D78" s="42"/>
      <c r="E78" s="54">
        <v>10</v>
      </c>
      <c r="F78" s="84" t="s">
        <v>331</v>
      </c>
      <c r="G78" s="86" t="s">
        <v>251</v>
      </c>
      <c r="H78" s="61">
        <v>5</v>
      </c>
      <c r="I78" s="61">
        <v>0</v>
      </c>
      <c r="J78" s="61">
        <v>3</v>
      </c>
      <c r="K78" s="61"/>
      <c r="L78" s="61"/>
      <c r="M78" s="61"/>
      <c r="N78" s="61"/>
      <c r="O78" s="61"/>
      <c r="P78" s="61"/>
      <c r="Q78" s="61"/>
      <c r="R78" s="61"/>
      <c r="S78" s="61"/>
      <c r="T78" s="62"/>
      <c r="U78" s="63">
        <f t="shared" si="11"/>
        <v>36.652110065210962</v>
      </c>
      <c r="V78" s="75">
        <f t="shared" si="10"/>
        <v>0</v>
      </c>
      <c r="W78" s="63">
        <v>5</v>
      </c>
      <c r="X78" s="76"/>
      <c r="Y78" s="183"/>
      <c r="Z78" s="183"/>
      <c r="AA78" s="107"/>
      <c r="AB78" s="183"/>
      <c r="AC78" s="93"/>
      <c r="AD78" s="106" t="str">
        <f t="shared" si="8"/>
        <v>No. of Children received Td Booster at the age of 16 yrs</v>
      </c>
      <c r="AE78" s="162" t="s">
        <v>264</v>
      </c>
      <c r="AF78" s="163"/>
    </row>
    <row r="79" spans="1:32" ht="1.5" customHeight="1">
      <c r="A79" s="93"/>
      <c r="B79" s="2" t="str">
        <f t="shared" si="0"/>
        <v>Chakhei SC</v>
      </c>
      <c r="C79" s="3">
        <v>79</v>
      </c>
      <c r="D79" s="42"/>
      <c r="E79" s="3"/>
      <c r="F79" s="78"/>
      <c r="G79" s="79"/>
      <c r="H79" s="7"/>
      <c r="I79" s="7"/>
      <c r="J79" s="7"/>
      <c r="K79" s="7"/>
      <c r="L79" s="7"/>
      <c r="M79" s="7"/>
      <c r="N79" s="7"/>
      <c r="O79" s="7"/>
      <c r="P79" s="7"/>
      <c r="Q79" s="7"/>
      <c r="R79" s="7"/>
      <c r="S79" s="7"/>
      <c r="T79" s="7"/>
      <c r="U79" s="8"/>
      <c r="V79" s="80"/>
      <c r="W79" s="8"/>
      <c r="X79" s="2"/>
      <c r="Y79" s="2"/>
      <c r="Z79" s="2"/>
      <c r="AA79" s="80"/>
      <c r="AB79" s="2"/>
      <c r="AC79" s="93"/>
      <c r="AD79" s="93"/>
      <c r="AE79" s="93"/>
      <c r="AF79" s="93"/>
    </row>
    <row r="80" spans="1:32" ht="15.75" customHeight="1">
      <c r="A80" s="93"/>
      <c r="B80" s="2" t="str">
        <f t="shared" si="0"/>
        <v>Chakhei SC</v>
      </c>
      <c r="C80" s="3">
        <v>80</v>
      </c>
      <c r="D80" s="57" t="s">
        <v>100</v>
      </c>
      <c r="E80" s="189" t="s">
        <v>332</v>
      </c>
      <c r="F80" s="82"/>
      <c r="G80" s="118" t="s">
        <v>57</v>
      </c>
      <c r="H80" s="46" t="s">
        <v>28</v>
      </c>
      <c r="I80" s="46" t="s">
        <v>29</v>
      </c>
      <c r="J80" s="46" t="s">
        <v>30</v>
      </c>
      <c r="K80" s="46" t="s">
        <v>31</v>
      </c>
      <c r="L80" s="46" t="s">
        <v>32</v>
      </c>
      <c r="M80" s="46" t="s">
        <v>33</v>
      </c>
      <c r="N80" s="46" t="s">
        <v>34</v>
      </c>
      <c r="O80" s="46" t="s">
        <v>35</v>
      </c>
      <c r="P80" s="46" t="s">
        <v>36</v>
      </c>
      <c r="Q80" s="46" t="s">
        <v>37</v>
      </c>
      <c r="R80" s="46" t="s">
        <v>38</v>
      </c>
      <c r="S80" s="46" t="s">
        <v>39</v>
      </c>
      <c r="T80" s="46" t="s">
        <v>40</v>
      </c>
      <c r="U80" s="47" t="s">
        <v>41</v>
      </c>
      <c r="V80" s="119" t="s">
        <v>42</v>
      </c>
      <c r="W80" s="175" t="s">
        <v>123</v>
      </c>
      <c r="X80" s="46" t="s">
        <v>44</v>
      </c>
      <c r="Y80" s="176"/>
      <c r="Z80" s="176"/>
      <c r="AA80" s="177" t="s">
        <v>124</v>
      </c>
      <c r="AB80" s="176"/>
      <c r="AC80" s="93"/>
      <c r="AD80" s="106"/>
      <c r="AE80" s="93"/>
      <c r="AF80" s="93"/>
    </row>
    <row r="81" spans="1:32" ht="1.5" customHeight="1">
      <c r="A81" s="93"/>
      <c r="B81" s="2" t="str">
        <f t="shared" si="0"/>
        <v>Chakhei SC</v>
      </c>
      <c r="C81" s="3">
        <v>81</v>
      </c>
      <c r="D81" s="42"/>
      <c r="E81" s="3"/>
      <c r="F81" s="78"/>
      <c r="G81" s="98"/>
      <c r="H81" s="7"/>
      <c r="I81" s="7"/>
      <c r="J81" s="7"/>
      <c r="K81" s="7"/>
      <c r="L81" s="7"/>
      <c r="M81" s="7"/>
      <c r="N81" s="7"/>
      <c r="O81" s="7"/>
      <c r="P81" s="7"/>
      <c r="Q81" s="7"/>
      <c r="R81" s="7"/>
      <c r="S81" s="7"/>
      <c r="T81" s="7"/>
      <c r="U81" s="8"/>
      <c r="V81" s="80"/>
      <c r="W81" s="8"/>
      <c r="X81" s="2"/>
      <c r="Y81" s="2"/>
      <c r="Z81" s="2"/>
      <c r="AA81" s="80"/>
      <c r="AB81" s="2"/>
      <c r="AC81" s="93"/>
      <c r="AD81" s="106"/>
      <c r="AE81" s="93"/>
      <c r="AF81" s="93"/>
    </row>
    <row r="82" spans="1:32" ht="23.25" customHeight="1">
      <c r="A82" s="93"/>
      <c r="B82" s="2" t="str">
        <f t="shared" si="0"/>
        <v>Chakhei SC</v>
      </c>
      <c r="C82" s="3">
        <v>82</v>
      </c>
      <c r="D82" s="42"/>
      <c r="E82" s="181">
        <v>1</v>
      </c>
      <c r="F82" s="88" t="s">
        <v>333</v>
      </c>
      <c r="G82" s="86" t="s">
        <v>251</v>
      </c>
      <c r="H82" s="72">
        <v>59</v>
      </c>
      <c r="I82" s="72">
        <v>46</v>
      </c>
      <c r="J82" s="72">
        <v>58</v>
      </c>
      <c r="K82" s="72"/>
      <c r="L82" s="72"/>
      <c r="M82" s="72"/>
      <c r="N82" s="72"/>
      <c r="O82" s="72"/>
      <c r="P82" s="72"/>
      <c r="Q82" s="72"/>
      <c r="R82" s="72"/>
      <c r="S82" s="72"/>
      <c r="T82" s="62">
        <f t="shared" ref="T82:T90" si="12">SUM(H82:S82)</f>
        <v>163</v>
      </c>
      <c r="U82" s="63">
        <f>G20</f>
        <v>2289</v>
      </c>
      <c r="V82" s="75">
        <f t="shared" ref="V82:V85" si="13">T82/U82</f>
        <v>7.1210135430318913E-2</v>
      </c>
      <c r="W82" s="89">
        <v>10</v>
      </c>
      <c r="X82" s="76"/>
      <c r="Y82" s="183"/>
      <c r="Z82" s="183"/>
      <c r="AA82" s="90" t="s">
        <v>334</v>
      </c>
      <c r="AB82" s="183"/>
      <c r="AC82" s="93"/>
      <c r="AD82" s="190" t="str">
        <f t="shared" ref="AD82:AD90" si="14">F82</f>
        <v>No. of person  Blood Examination for Malaria (Slide /RDK Total) (Expected ABER atleast 10 % of Total Population )</v>
      </c>
      <c r="AE82" s="106" t="s">
        <v>335</v>
      </c>
      <c r="AF82" s="93"/>
    </row>
    <row r="83" spans="1:32" ht="13.5" customHeight="1">
      <c r="A83" s="93"/>
      <c r="B83" s="2" t="str">
        <f t="shared" si="0"/>
        <v>Chakhei SC</v>
      </c>
      <c r="C83" s="3">
        <v>83</v>
      </c>
      <c r="D83" s="42"/>
      <c r="E83" s="54"/>
      <c r="F83" s="88" t="s">
        <v>336</v>
      </c>
      <c r="G83" s="86" t="s">
        <v>251</v>
      </c>
      <c r="H83" s="61">
        <v>8</v>
      </c>
      <c r="I83" s="61">
        <v>10</v>
      </c>
      <c r="J83" s="61">
        <v>12</v>
      </c>
      <c r="K83" s="61"/>
      <c r="L83" s="61"/>
      <c r="M83" s="61"/>
      <c r="N83" s="61"/>
      <c r="O83" s="61"/>
      <c r="P83" s="61"/>
      <c r="Q83" s="61"/>
      <c r="R83" s="61"/>
      <c r="S83" s="61"/>
      <c r="T83" s="62">
        <f t="shared" si="12"/>
        <v>30</v>
      </c>
      <c r="U83" s="63">
        <f>33.33*U82/100</f>
        <v>762.92369999999994</v>
      </c>
      <c r="V83" s="75">
        <f t="shared" si="13"/>
        <v>3.9322411926644832E-2</v>
      </c>
      <c r="W83" s="63"/>
      <c r="X83" s="76"/>
      <c r="Y83" s="183"/>
      <c r="Z83" s="183"/>
      <c r="AA83" s="90" t="s">
        <v>337</v>
      </c>
      <c r="AB83" s="183"/>
      <c r="AC83" s="93"/>
      <c r="AD83" s="190" t="str">
        <f t="shared" si="14"/>
        <v>Slide+RDK  by Health worker (F) (33.33 % of Total)</v>
      </c>
      <c r="AE83" s="106"/>
      <c r="AF83" s="93"/>
    </row>
    <row r="84" spans="1:32" ht="13.5" customHeight="1">
      <c r="A84" s="93"/>
      <c r="B84" s="2" t="str">
        <f t="shared" si="0"/>
        <v>Chakhei SC</v>
      </c>
      <c r="C84" s="3">
        <v>84</v>
      </c>
      <c r="D84" s="42"/>
      <c r="E84" s="54"/>
      <c r="F84" s="88" t="s">
        <v>338</v>
      </c>
      <c r="G84" s="86" t="s">
        <v>251</v>
      </c>
      <c r="H84" s="61">
        <v>0</v>
      </c>
      <c r="I84" s="61">
        <v>0</v>
      </c>
      <c r="J84" s="61">
        <v>0</v>
      </c>
      <c r="K84" s="61"/>
      <c r="L84" s="61"/>
      <c r="M84" s="61"/>
      <c r="N84" s="61"/>
      <c r="O84" s="61"/>
      <c r="P84" s="61"/>
      <c r="Q84" s="61"/>
      <c r="R84" s="61"/>
      <c r="S84" s="61"/>
      <c r="T84" s="62">
        <f t="shared" si="12"/>
        <v>0</v>
      </c>
      <c r="U84" s="63">
        <f>33.33*U82/100</f>
        <v>762.92369999999994</v>
      </c>
      <c r="V84" s="75">
        <f t="shared" si="13"/>
        <v>0</v>
      </c>
      <c r="W84" s="63"/>
      <c r="X84" s="76"/>
      <c r="Y84" s="183"/>
      <c r="Z84" s="183"/>
      <c r="AA84" s="90" t="s">
        <v>337</v>
      </c>
      <c r="AB84" s="183"/>
      <c r="AC84" s="93"/>
      <c r="AD84" s="190" t="str">
        <f t="shared" si="14"/>
        <v>Slide+RDK  by Health worker (M) (33.33 % of Total)</v>
      </c>
      <c r="AE84" s="106"/>
      <c r="AF84" s="93"/>
    </row>
    <row r="85" spans="1:32" ht="13.5" customHeight="1">
      <c r="A85" s="93"/>
      <c r="B85" s="2" t="str">
        <f t="shared" si="0"/>
        <v>Chakhei SC</v>
      </c>
      <c r="C85" s="3">
        <v>85</v>
      </c>
      <c r="D85" s="42"/>
      <c r="E85" s="54"/>
      <c r="F85" s="88" t="s">
        <v>339</v>
      </c>
      <c r="G85" s="86" t="s">
        <v>251</v>
      </c>
      <c r="H85" s="61">
        <v>51</v>
      </c>
      <c r="I85" s="61">
        <v>36</v>
      </c>
      <c r="J85" s="61">
        <v>46</v>
      </c>
      <c r="K85" s="61"/>
      <c r="L85" s="61"/>
      <c r="M85" s="61"/>
      <c r="N85" s="61"/>
      <c r="O85" s="61"/>
      <c r="P85" s="61"/>
      <c r="Q85" s="61"/>
      <c r="R85" s="61"/>
      <c r="S85" s="61"/>
      <c r="T85" s="62">
        <f t="shared" si="12"/>
        <v>133</v>
      </c>
      <c r="U85" s="63">
        <f>33.33*U82/100</f>
        <v>762.92369999999994</v>
      </c>
      <c r="V85" s="75">
        <f t="shared" si="13"/>
        <v>0.17432935954145876</v>
      </c>
      <c r="W85" s="63"/>
      <c r="X85" s="76"/>
      <c r="Y85" s="183"/>
      <c r="Z85" s="183"/>
      <c r="AA85" s="90" t="s">
        <v>337</v>
      </c>
      <c r="AB85" s="183"/>
      <c r="AC85" s="93"/>
      <c r="AD85" s="190" t="str">
        <f t="shared" si="14"/>
        <v>Slide+RDK  by ASHA  (F) (33.33 % of Total)</v>
      </c>
      <c r="AE85" s="106"/>
      <c r="AF85" s="93"/>
    </row>
    <row r="86" spans="1:32" ht="13.5" customHeight="1">
      <c r="A86" s="93"/>
      <c r="B86" s="2" t="str">
        <f t="shared" si="0"/>
        <v>Chakhei SC</v>
      </c>
      <c r="C86" s="3">
        <v>86</v>
      </c>
      <c r="D86" s="42"/>
      <c r="E86" s="54">
        <v>2</v>
      </c>
      <c r="F86" s="88" t="s">
        <v>94</v>
      </c>
      <c r="G86" s="86" t="s">
        <v>251</v>
      </c>
      <c r="H86" s="61">
        <v>0</v>
      </c>
      <c r="I86" s="61">
        <v>0</v>
      </c>
      <c r="J86" s="61">
        <v>1</v>
      </c>
      <c r="K86" s="61"/>
      <c r="L86" s="61"/>
      <c r="M86" s="61"/>
      <c r="N86" s="61"/>
      <c r="O86" s="61"/>
      <c r="P86" s="61"/>
      <c r="Q86" s="61"/>
      <c r="R86" s="61"/>
      <c r="S86" s="61"/>
      <c r="T86" s="62">
        <f t="shared" si="12"/>
        <v>1</v>
      </c>
      <c r="U86" s="63"/>
      <c r="V86" s="69"/>
      <c r="W86" s="70"/>
      <c r="X86" s="76"/>
      <c r="Y86" s="183"/>
      <c r="Z86" s="183"/>
      <c r="AA86" s="91"/>
      <c r="AB86" s="183"/>
      <c r="AC86" s="93"/>
      <c r="AD86" s="190" t="str">
        <f t="shared" si="14"/>
        <v>No. of Malaria cases (PF)</v>
      </c>
      <c r="AE86" s="106"/>
      <c r="AF86" s="93"/>
    </row>
    <row r="87" spans="1:32" ht="13.5" customHeight="1">
      <c r="A87" s="93"/>
      <c r="B87" s="2" t="str">
        <f t="shared" si="0"/>
        <v>Chakhei SC</v>
      </c>
      <c r="C87" s="3">
        <v>87</v>
      </c>
      <c r="D87" s="42"/>
      <c r="E87" s="54"/>
      <c r="F87" s="88" t="s">
        <v>95</v>
      </c>
      <c r="G87" s="86" t="s">
        <v>251</v>
      </c>
      <c r="H87" s="61">
        <v>0</v>
      </c>
      <c r="I87" s="61">
        <v>0</v>
      </c>
      <c r="J87" s="61">
        <v>3</v>
      </c>
      <c r="K87" s="61"/>
      <c r="L87" s="61"/>
      <c r="M87" s="61"/>
      <c r="N87" s="61"/>
      <c r="O87" s="61"/>
      <c r="P87" s="61"/>
      <c r="Q87" s="61"/>
      <c r="R87" s="61"/>
      <c r="S87" s="61"/>
      <c r="T87" s="62">
        <f t="shared" si="12"/>
        <v>3</v>
      </c>
      <c r="U87" s="63"/>
      <c r="V87" s="69"/>
      <c r="W87" s="70"/>
      <c r="X87" s="76"/>
      <c r="Y87" s="183"/>
      <c r="Z87" s="183"/>
      <c r="AA87" s="91"/>
      <c r="AB87" s="183"/>
      <c r="AC87" s="93"/>
      <c r="AD87" s="190" t="str">
        <f t="shared" si="14"/>
        <v>No. of Malaria cases (PV)</v>
      </c>
      <c r="AE87" s="106"/>
      <c r="AF87" s="93"/>
    </row>
    <row r="88" spans="1:32" ht="13.5" customHeight="1">
      <c r="A88" s="93"/>
      <c r="B88" s="2" t="str">
        <f t="shared" si="0"/>
        <v>Chakhei SC</v>
      </c>
      <c r="C88" s="3">
        <v>88</v>
      </c>
      <c r="D88" s="42"/>
      <c r="E88" s="178"/>
      <c r="F88" s="88" t="s">
        <v>96</v>
      </c>
      <c r="G88" s="86" t="s">
        <v>251</v>
      </c>
      <c r="H88" s="72">
        <v>0</v>
      </c>
      <c r="I88" s="72">
        <v>0</v>
      </c>
      <c r="J88" s="72">
        <v>4</v>
      </c>
      <c r="K88" s="72"/>
      <c r="L88" s="72"/>
      <c r="M88" s="72"/>
      <c r="N88" s="72"/>
      <c r="O88" s="72"/>
      <c r="P88" s="72"/>
      <c r="Q88" s="72"/>
      <c r="R88" s="72"/>
      <c r="S88" s="72"/>
      <c r="T88" s="62">
        <f t="shared" si="12"/>
        <v>4</v>
      </c>
      <c r="U88" s="63"/>
      <c r="V88" s="114">
        <f>T88*1000/G20</f>
        <v>1.747487986020096</v>
      </c>
      <c r="W88" s="89"/>
      <c r="X88" s="76"/>
      <c r="Y88" s="183"/>
      <c r="Z88" s="183"/>
      <c r="AA88" s="68" t="s">
        <v>340</v>
      </c>
      <c r="AB88" s="183"/>
      <c r="AC88" s="93"/>
      <c r="AD88" s="190" t="str">
        <f t="shared" si="14"/>
        <v>Total No. of Malaria cases (PF +PV)</v>
      </c>
      <c r="AE88" s="106" t="s">
        <v>341</v>
      </c>
      <c r="AF88" s="93"/>
    </row>
    <row r="89" spans="1:32" ht="13.5" customHeight="1">
      <c r="A89" s="93"/>
      <c r="B89" s="2" t="str">
        <f t="shared" si="0"/>
        <v>Chakhei SC</v>
      </c>
      <c r="C89" s="3">
        <v>89</v>
      </c>
      <c r="D89" s="42"/>
      <c r="E89" s="54">
        <v>3</v>
      </c>
      <c r="F89" s="88" t="s">
        <v>342</v>
      </c>
      <c r="G89" s="86" t="s">
        <v>251</v>
      </c>
      <c r="H89" s="61">
        <v>1</v>
      </c>
      <c r="I89" s="61">
        <v>1</v>
      </c>
      <c r="J89" s="61">
        <v>1</v>
      </c>
      <c r="K89" s="61"/>
      <c r="L89" s="61"/>
      <c r="M89" s="61"/>
      <c r="N89" s="61"/>
      <c r="O89" s="61"/>
      <c r="P89" s="61"/>
      <c r="Q89" s="61"/>
      <c r="R89" s="61"/>
      <c r="S89" s="61"/>
      <c r="T89" s="62">
        <f t="shared" si="12"/>
        <v>3</v>
      </c>
      <c r="U89" s="63">
        <v>12</v>
      </c>
      <c r="V89" s="75">
        <f t="shared" ref="V89:V90" si="15">T89/U89</f>
        <v>0.25</v>
      </c>
      <c r="W89" s="63"/>
      <c r="X89" s="76"/>
      <c r="Y89" s="183"/>
      <c r="Z89" s="183"/>
      <c r="AA89" s="90" t="s">
        <v>343</v>
      </c>
      <c r="AB89" s="183"/>
      <c r="AC89" s="93"/>
      <c r="AD89" s="190" t="str">
        <f t="shared" si="14"/>
        <v>Any NVBDCP IEC activities   Yes=1, No=0  (SC/Clinic report tur)</v>
      </c>
      <c r="AE89" s="106"/>
      <c r="AF89" s="93"/>
    </row>
    <row r="90" spans="1:32" ht="15" customHeight="1">
      <c r="A90" s="93"/>
      <c r="B90" s="2" t="str">
        <f t="shared" si="0"/>
        <v>Chakhei SC</v>
      </c>
      <c r="C90" s="3">
        <v>90</v>
      </c>
      <c r="D90" s="42"/>
      <c r="E90" s="54">
        <v>4</v>
      </c>
      <c r="F90" s="88" t="s">
        <v>344</v>
      </c>
      <c r="G90" s="86" t="s">
        <v>251</v>
      </c>
      <c r="H90" s="61">
        <v>1</v>
      </c>
      <c r="I90" s="61">
        <v>1</v>
      </c>
      <c r="J90" s="61">
        <v>1</v>
      </c>
      <c r="K90" s="61"/>
      <c r="L90" s="61"/>
      <c r="M90" s="61"/>
      <c r="N90" s="61"/>
      <c r="O90" s="61"/>
      <c r="P90" s="61"/>
      <c r="Q90" s="61"/>
      <c r="R90" s="61"/>
      <c r="S90" s="61"/>
      <c r="T90" s="62">
        <f t="shared" si="12"/>
        <v>3</v>
      </c>
      <c r="U90" s="63">
        <v>12</v>
      </c>
      <c r="V90" s="75">
        <f t="shared" si="15"/>
        <v>0.25</v>
      </c>
      <c r="W90" s="63"/>
      <c r="X90" s="76"/>
      <c r="Y90" s="183"/>
      <c r="Z90" s="183"/>
      <c r="AA90" s="90" t="s">
        <v>343</v>
      </c>
      <c r="AB90" s="183"/>
      <c r="AC90" s="93"/>
      <c r="AD90" s="190" t="str">
        <f t="shared" si="14"/>
        <v>Logistic consumption and Malarial case report are similar  Yes=1, No=0 (Main Centre report tur)</v>
      </c>
      <c r="AE90" s="106"/>
      <c r="AF90" s="93"/>
    </row>
    <row r="91" spans="1:32" ht="1.5" customHeight="1">
      <c r="A91" s="93"/>
      <c r="B91" s="2" t="str">
        <f t="shared" si="0"/>
        <v>Chakhei SC</v>
      </c>
      <c r="C91" s="3">
        <v>91</v>
      </c>
      <c r="D91" s="93"/>
      <c r="E91" s="4"/>
      <c r="F91" s="4"/>
      <c r="G91" s="109"/>
      <c r="H91" s="7"/>
      <c r="I91" s="7"/>
      <c r="J91" s="7"/>
      <c r="K91" s="7"/>
      <c r="L91" s="7"/>
      <c r="M91" s="7"/>
      <c r="N91" s="7"/>
      <c r="O91" s="7"/>
      <c r="P91" s="7"/>
      <c r="Q91" s="7"/>
      <c r="R91" s="7"/>
      <c r="S91" s="7"/>
      <c r="T91" s="7"/>
      <c r="U91" s="8"/>
      <c r="V91" s="80"/>
      <c r="W91" s="8"/>
      <c r="X91" s="2"/>
      <c r="Y91" s="2"/>
      <c r="Z91" s="2"/>
      <c r="AA91" s="64"/>
      <c r="AB91" s="2"/>
      <c r="AC91" s="93"/>
      <c r="AD91" s="106"/>
      <c r="AE91" s="93"/>
      <c r="AF91" s="93"/>
    </row>
    <row r="92" spans="1:32" ht="15.75" customHeight="1">
      <c r="A92" s="93"/>
      <c r="B92" s="2" t="str">
        <f t="shared" si="0"/>
        <v>Chakhei SC</v>
      </c>
      <c r="C92" s="3">
        <v>92</v>
      </c>
      <c r="D92" s="42"/>
      <c r="E92" s="43" t="s">
        <v>345</v>
      </c>
      <c r="F92" s="82"/>
      <c r="G92" s="118" t="s">
        <v>57</v>
      </c>
      <c r="H92" s="46" t="s">
        <v>28</v>
      </c>
      <c r="I92" s="46" t="s">
        <v>29</v>
      </c>
      <c r="J92" s="46" t="s">
        <v>30</v>
      </c>
      <c r="K92" s="46" t="s">
        <v>31</v>
      </c>
      <c r="L92" s="46" t="s">
        <v>32</v>
      </c>
      <c r="M92" s="46" t="s">
        <v>33</v>
      </c>
      <c r="N92" s="46" t="s">
        <v>34</v>
      </c>
      <c r="O92" s="46" t="s">
        <v>35</v>
      </c>
      <c r="P92" s="46" t="s">
        <v>36</v>
      </c>
      <c r="Q92" s="46" t="s">
        <v>37</v>
      </c>
      <c r="R92" s="46" t="s">
        <v>38</v>
      </c>
      <c r="S92" s="46" t="s">
        <v>39</v>
      </c>
      <c r="T92" s="46" t="s">
        <v>40</v>
      </c>
      <c r="U92" s="47" t="s">
        <v>41</v>
      </c>
      <c r="V92" s="119" t="s">
        <v>42</v>
      </c>
      <c r="W92" s="175" t="s">
        <v>123</v>
      </c>
      <c r="X92" s="46" t="s">
        <v>44</v>
      </c>
      <c r="Y92" s="176"/>
      <c r="Z92" s="176"/>
      <c r="AA92" s="177" t="s">
        <v>124</v>
      </c>
      <c r="AB92" s="176"/>
      <c r="AC92" s="93"/>
      <c r="AD92" s="106"/>
      <c r="AE92" s="93"/>
      <c r="AF92" s="93"/>
    </row>
    <row r="93" spans="1:32" ht="1.5" customHeight="1">
      <c r="A93" s="93"/>
      <c r="B93" s="2" t="str">
        <f t="shared" si="0"/>
        <v>Chakhei SC</v>
      </c>
      <c r="C93" s="3">
        <v>93</v>
      </c>
      <c r="D93" s="42"/>
      <c r="E93" s="3"/>
      <c r="F93" s="78"/>
      <c r="G93" s="98"/>
      <c r="H93" s="7"/>
      <c r="I93" s="7"/>
      <c r="J93" s="7"/>
      <c r="K93" s="7"/>
      <c r="L93" s="7"/>
      <c r="M93" s="7"/>
      <c r="N93" s="7"/>
      <c r="O93" s="7"/>
      <c r="P93" s="7"/>
      <c r="Q93" s="7"/>
      <c r="R93" s="7"/>
      <c r="S93" s="7"/>
      <c r="T93" s="7"/>
      <c r="U93" s="8"/>
      <c r="V93" s="80"/>
      <c r="W93" s="8"/>
      <c r="X93" s="2"/>
      <c r="Y93" s="2"/>
      <c r="Z93" s="2"/>
      <c r="AA93" s="80"/>
      <c r="AB93" s="2"/>
      <c r="AC93" s="93"/>
      <c r="AD93" s="106"/>
      <c r="AE93" s="93"/>
      <c r="AF93" s="93"/>
    </row>
    <row r="94" spans="1:32" ht="23.25" customHeight="1">
      <c r="A94" s="93"/>
      <c r="B94" s="2" t="str">
        <f t="shared" si="0"/>
        <v>Chakhei SC</v>
      </c>
      <c r="C94" s="3">
        <v>94</v>
      </c>
      <c r="D94" s="42"/>
      <c r="E94" s="178">
        <v>1</v>
      </c>
      <c r="F94" s="88" t="s">
        <v>346</v>
      </c>
      <c r="G94" s="86" t="s">
        <v>251</v>
      </c>
      <c r="H94" s="61">
        <v>0</v>
      </c>
      <c r="I94" s="61">
        <v>0</v>
      </c>
      <c r="J94" s="61">
        <v>0</v>
      </c>
      <c r="K94" s="61"/>
      <c r="L94" s="61"/>
      <c r="M94" s="61"/>
      <c r="N94" s="61"/>
      <c r="O94" s="61"/>
      <c r="P94" s="61"/>
      <c r="Q94" s="61"/>
      <c r="R94" s="61"/>
      <c r="S94" s="61"/>
      <c r="T94" s="62">
        <f>SUM(H94:S94)</f>
        <v>0</v>
      </c>
      <c r="U94" s="63">
        <f>2*T157/100</f>
        <v>4.34</v>
      </c>
      <c r="V94" s="75">
        <f>T94/U94</f>
        <v>0</v>
      </c>
      <c r="W94" s="63">
        <v>10</v>
      </c>
      <c r="X94" s="76"/>
      <c r="Y94" s="183"/>
      <c r="Z94" s="183"/>
      <c r="AA94" s="108" t="s">
        <v>347</v>
      </c>
      <c r="AB94" s="183"/>
      <c r="AC94" s="93"/>
      <c r="AD94" s="190" t="str">
        <f>F94</f>
        <v>No. of person withTB suspect whose sputum is sent for Examination ( TB Suspect) to higher centre (2% of adult OPD)</v>
      </c>
      <c r="AE94" s="106" t="s">
        <v>348</v>
      </c>
      <c r="AF94" s="93"/>
    </row>
    <row r="95" spans="1:32" ht="1.5" customHeight="1">
      <c r="A95" s="93"/>
      <c r="B95" s="2" t="str">
        <f t="shared" si="0"/>
        <v>Chakhei SC</v>
      </c>
      <c r="C95" s="3">
        <v>95</v>
      </c>
      <c r="D95" s="42"/>
      <c r="E95" s="3"/>
      <c r="F95" s="78"/>
      <c r="G95" s="98"/>
      <c r="H95" s="7"/>
      <c r="I95" s="7"/>
      <c r="J95" s="7"/>
      <c r="K95" s="7"/>
      <c r="L95" s="7"/>
      <c r="M95" s="7"/>
      <c r="N95" s="7"/>
      <c r="O95" s="7"/>
      <c r="P95" s="7"/>
      <c r="Q95" s="7"/>
      <c r="R95" s="7"/>
      <c r="S95" s="7"/>
      <c r="T95" s="7"/>
      <c r="U95" s="8"/>
      <c r="V95" s="80"/>
      <c r="W95" s="8"/>
      <c r="X95" s="2"/>
      <c r="Y95" s="2"/>
      <c r="Z95" s="2"/>
      <c r="AA95" s="80"/>
      <c r="AB95" s="2"/>
      <c r="AC95" s="93"/>
      <c r="AD95" s="106"/>
      <c r="AE95" s="93"/>
      <c r="AF95" s="93"/>
    </row>
    <row r="96" spans="1:32" ht="15.75" customHeight="1">
      <c r="A96" s="93"/>
      <c r="B96" s="2" t="str">
        <f t="shared" si="0"/>
        <v>Chakhei SC</v>
      </c>
      <c r="C96" s="3">
        <v>96</v>
      </c>
      <c r="D96" s="42"/>
      <c r="E96" s="92" t="s">
        <v>349</v>
      </c>
      <c r="F96" s="82"/>
      <c r="G96" s="118" t="s">
        <v>57</v>
      </c>
      <c r="H96" s="46" t="s">
        <v>28</v>
      </c>
      <c r="I96" s="46" t="s">
        <v>29</v>
      </c>
      <c r="J96" s="46" t="s">
        <v>30</v>
      </c>
      <c r="K96" s="46" t="s">
        <v>31</v>
      </c>
      <c r="L96" s="46" t="s">
        <v>32</v>
      </c>
      <c r="M96" s="46" t="s">
        <v>33</v>
      </c>
      <c r="N96" s="46" t="s">
        <v>34</v>
      </c>
      <c r="O96" s="46" t="s">
        <v>35</v>
      </c>
      <c r="P96" s="46" t="s">
        <v>36</v>
      </c>
      <c r="Q96" s="46" t="s">
        <v>37</v>
      </c>
      <c r="R96" s="46" t="s">
        <v>38</v>
      </c>
      <c r="S96" s="46" t="s">
        <v>39</v>
      </c>
      <c r="T96" s="46" t="s">
        <v>40</v>
      </c>
      <c r="U96" s="47" t="s">
        <v>41</v>
      </c>
      <c r="V96" s="119" t="s">
        <v>42</v>
      </c>
      <c r="W96" s="175" t="s">
        <v>123</v>
      </c>
      <c r="X96" s="46" t="s">
        <v>44</v>
      </c>
      <c r="Y96" s="176"/>
      <c r="Z96" s="176"/>
      <c r="AA96" s="177" t="s">
        <v>124</v>
      </c>
      <c r="AB96" s="176"/>
      <c r="AC96" s="93"/>
      <c r="AD96" s="106"/>
      <c r="AE96" s="93"/>
      <c r="AF96" s="93"/>
    </row>
    <row r="97" spans="1:32" ht="1.5" customHeight="1">
      <c r="A97" s="93"/>
      <c r="B97" s="2" t="str">
        <f t="shared" si="0"/>
        <v>Chakhei SC</v>
      </c>
      <c r="C97" s="3">
        <v>97</v>
      </c>
      <c r="D97" s="42"/>
      <c r="E97" s="3"/>
      <c r="F97" s="78"/>
      <c r="G97" s="98"/>
      <c r="H97" s="7"/>
      <c r="I97" s="7"/>
      <c r="J97" s="7"/>
      <c r="K97" s="7"/>
      <c r="L97" s="7"/>
      <c r="M97" s="7"/>
      <c r="N97" s="7"/>
      <c r="O97" s="7"/>
      <c r="P97" s="7"/>
      <c r="Q97" s="7"/>
      <c r="R97" s="7"/>
      <c r="S97" s="7"/>
      <c r="T97" s="7"/>
      <c r="U97" s="8"/>
      <c r="V97" s="80"/>
      <c r="W97" s="8"/>
      <c r="X97" s="2"/>
      <c r="Y97" s="2"/>
      <c r="Z97" s="2"/>
      <c r="AA97" s="80"/>
      <c r="AB97" s="2"/>
      <c r="AC97" s="93"/>
      <c r="AD97" s="106"/>
      <c r="AE97" s="93"/>
      <c r="AF97" s="93"/>
    </row>
    <row r="98" spans="1:32" ht="14.25" customHeight="1">
      <c r="A98" s="93"/>
      <c r="B98" s="2" t="str">
        <f t="shared" si="0"/>
        <v>Chakhei SC</v>
      </c>
      <c r="C98" s="3">
        <v>98</v>
      </c>
      <c r="D98" s="42"/>
      <c r="E98" s="178">
        <v>1</v>
      </c>
      <c r="F98" s="88" t="s">
        <v>350</v>
      </c>
      <c r="G98" s="86" t="s">
        <v>251</v>
      </c>
      <c r="H98" s="191">
        <v>0</v>
      </c>
      <c r="I98" s="191">
        <v>0</v>
      </c>
      <c r="J98" s="191">
        <v>0</v>
      </c>
      <c r="K98" s="191"/>
      <c r="L98" s="191"/>
      <c r="M98" s="191"/>
      <c r="N98" s="191"/>
      <c r="O98" s="191"/>
      <c r="P98" s="191"/>
      <c r="Q98" s="191"/>
      <c r="R98" s="191"/>
      <c r="S98" s="191"/>
      <c r="T98" s="94">
        <f t="shared" ref="T98:T108" si="16">SUM(H98:S98)</f>
        <v>0</v>
      </c>
      <c r="U98" s="63">
        <f>37*G20/100</f>
        <v>846.93</v>
      </c>
      <c r="V98" s="75">
        <f t="shared" ref="V98:V104" si="17">T98/U98</f>
        <v>0</v>
      </c>
      <c r="W98" s="63">
        <v>10</v>
      </c>
      <c r="X98" s="76"/>
      <c r="Y98" s="183"/>
      <c r="Z98" s="183"/>
      <c r="AA98" s="107" t="s">
        <v>351</v>
      </c>
      <c r="AB98" s="183"/>
      <c r="AC98" s="93"/>
      <c r="AD98" s="190" t="str">
        <f t="shared" ref="AD98:AD108" si="18">F98</f>
        <v>Total Number of person examined for NCDs</v>
      </c>
      <c r="AE98" s="106" t="s">
        <v>352</v>
      </c>
      <c r="AF98" s="93"/>
    </row>
    <row r="99" spans="1:32" ht="14.25" customHeight="1">
      <c r="A99" s="93"/>
      <c r="B99" s="2" t="str">
        <f t="shared" si="0"/>
        <v>Chakhei SC</v>
      </c>
      <c r="C99" s="3">
        <v>99</v>
      </c>
      <c r="D99" s="42"/>
      <c r="E99" s="178"/>
      <c r="F99" s="88" t="s">
        <v>353</v>
      </c>
      <c r="G99" s="86" t="s">
        <v>251</v>
      </c>
      <c r="H99" s="61">
        <v>30</v>
      </c>
      <c r="I99" s="61">
        <v>41</v>
      </c>
      <c r="J99" s="61">
        <v>38</v>
      </c>
      <c r="K99" s="61"/>
      <c r="L99" s="61"/>
      <c r="M99" s="61"/>
      <c r="N99" s="61"/>
      <c r="O99" s="61"/>
      <c r="P99" s="61"/>
      <c r="Q99" s="61"/>
      <c r="R99" s="61"/>
      <c r="S99" s="61"/>
      <c r="T99" s="62">
        <f t="shared" si="16"/>
        <v>109</v>
      </c>
      <c r="U99" s="63">
        <f>37*G20/100</f>
        <v>846.93</v>
      </c>
      <c r="V99" s="75">
        <f t="shared" si="17"/>
        <v>0.1287001287001287</v>
      </c>
      <c r="W99" s="63"/>
      <c r="X99" s="76"/>
      <c r="Y99" s="183"/>
      <c r="Z99" s="183"/>
      <c r="AA99" s="107" t="s">
        <v>351</v>
      </c>
      <c r="AB99" s="183"/>
      <c r="AC99" s="93"/>
      <c r="AD99" s="190" t="str">
        <f t="shared" si="18"/>
        <v>No. of BP Checked (Expected 37% of Total Population)</v>
      </c>
      <c r="AE99" s="106" t="s">
        <v>352</v>
      </c>
      <c r="AF99" s="93"/>
    </row>
    <row r="100" spans="1:32" ht="14.25" customHeight="1">
      <c r="A100" s="93"/>
      <c r="B100" s="2" t="str">
        <f t="shared" si="0"/>
        <v>Chakhei SC</v>
      </c>
      <c r="C100" s="3">
        <v>100</v>
      </c>
      <c r="D100" s="42"/>
      <c r="E100" s="178"/>
      <c r="F100" s="88" t="s">
        <v>354</v>
      </c>
      <c r="G100" s="86" t="s">
        <v>251</v>
      </c>
      <c r="H100" s="61">
        <v>6</v>
      </c>
      <c r="I100" s="61">
        <v>12</v>
      </c>
      <c r="J100" s="61">
        <v>13</v>
      </c>
      <c r="K100" s="61"/>
      <c r="L100" s="61"/>
      <c r="M100" s="61"/>
      <c r="N100" s="61"/>
      <c r="O100" s="61"/>
      <c r="P100" s="61"/>
      <c r="Q100" s="61"/>
      <c r="R100" s="61"/>
      <c r="S100" s="61"/>
      <c r="T100" s="62">
        <f t="shared" si="16"/>
        <v>31</v>
      </c>
      <c r="U100" s="63">
        <f>37*G20/100</f>
        <v>846.93</v>
      </c>
      <c r="V100" s="75">
        <f t="shared" si="17"/>
        <v>3.6602788896366881E-2</v>
      </c>
      <c r="W100" s="63"/>
      <c r="X100" s="76"/>
      <c r="Y100" s="183"/>
      <c r="Z100" s="183"/>
      <c r="AA100" s="107" t="s">
        <v>351</v>
      </c>
      <c r="AB100" s="183"/>
      <c r="AC100" s="93"/>
      <c r="AD100" s="190" t="str">
        <f t="shared" si="18"/>
        <v>No. of Blood Sugar examined  (Expected 37% of Total Population)</v>
      </c>
      <c r="AE100" s="106" t="s">
        <v>352</v>
      </c>
      <c r="AF100" s="93"/>
    </row>
    <row r="101" spans="1:32" ht="14.25" customHeight="1">
      <c r="A101" s="93"/>
      <c r="B101" s="2" t="str">
        <f t="shared" si="0"/>
        <v>Chakhei SC</v>
      </c>
      <c r="C101" s="3">
        <v>101</v>
      </c>
      <c r="D101" s="42"/>
      <c r="E101" s="178">
        <v>2</v>
      </c>
      <c r="F101" s="88" t="s">
        <v>355</v>
      </c>
      <c r="G101" s="86" t="s">
        <v>251</v>
      </c>
      <c r="H101" s="191"/>
      <c r="I101" s="191"/>
      <c r="J101" s="191"/>
      <c r="K101" s="191"/>
      <c r="L101" s="191"/>
      <c r="M101" s="191"/>
      <c r="N101" s="191"/>
      <c r="O101" s="191"/>
      <c r="P101" s="191"/>
      <c r="Q101" s="191"/>
      <c r="R101" s="191"/>
      <c r="S101" s="191"/>
      <c r="T101" s="94">
        <f t="shared" si="16"/>
        <v>0</v>
      </c>
      <c r="U101" s="63">
        <f>37*G20/100</f>
        <v>846.93</v>
      </c>
      <c r="V101" s="75">
        <f t="shared" si="17"/>
        <v>0</v>
      </c>
      <c r="W101" s="63">
        <v>10</v>
      </c>
      <c r="X101" s="76"/>
      <c r="Y101" s="183"/>
      <c r="Z101" s="183"/>
      <c r="AA101" s="107" t="s">
        <v>351</v>
      </c>
      <c r="AB101" s="183"/>
      <c r="AC101" s="93"/>
      <c r="AD101" s="190" t="str">
        <f t="shared" si="18"/>
        <v>Total Cancer Screened  (Expected 37% of Total Population)</v>
      </c>
      <c r="AE101" s="106" t="s">
        <v>352</v>
      </c>
      <c r="AF101" s="93"/>
    </row>
    <row r="102" spans="1:32" ht="14.25" customHeight="1">
      <c r="A102" s="93"/>
      <c r="B102" s="2" t="str">
        <f t="shared" si="0"/>
        <v>Chakhei SC</v>
      </c>
      <c r="C102" s="3">
        <v>102</v>
      </c>
      <c r="D102" s="42"/>
      <c r="E102" s="178"/>
      <c r="F102" s="88" t="s">
        <v>356</v>
      </c>
      <c r="G102" s="86" t="s">
        <v>251</v>
      </c>
      <c r="H102" s="61">
        <v>7</v>
      </c>
      <c r="I102" s="61">
        <v>9</v>
      </c>
      <c r="J102" s="61">
        <v>11</v>
      </c>
      <c r="K102" s="61"/>
      <c r="L102" s="61"/>
      <c r="M102" s="61"/>
      <c r="N102" s="61"/>
      <c r="O102" s="61"/>
      <c r="P102" s="61"/>
      <c r="Q102" s="61"/>
      <c r="R102" s="61"/>
      <c r="S102" s="61"/>
      <c r="T102" s="62">
        <f t="shared" si="16"/>
        <v>27</v>
      </c>
      <c r="U102" s="63">
        <f>U101*49/100</f>
        <v>414.9957</v>
      </c>
      <c r="V102" s="75">
        <f t="shared" si="17"/>
        <v>6.5060915088999721E-2</v>
      </c>
      <c r="W102" s="63"/>
      <c r="X102" s="76"/>
      <c r="Y102" s="183"/>
      <c r="Z102" s="183"/>
      <c r="AA102" s="107" t="s">
        <v>357</v>
      </c>
      <c r="AB102" s="183"/>
      <c r="AC102" s="93"/>
      <c r="AD102" s="190" t="str">
        <f t="shared" si="18"/>
        <v>No. of Breast Cancer Screened (49% of 37% of population)</v>
      </c>
      <c r="AE102" s="106" t="s">
        <v>358</v>
      </c>
      <c r="AF102" s="93" t="e">
        <f>49*AE102/100</f>
        <v>#VALUE!</v>
      </c>
    </row>
    <row r="103" spans="1:32" ht="14.25" customHeight="1">
      <c r="A103" s="93"/>
      <c r="B103" s="2" t="str">
        <f t="shared" si="0"/>
        <v>Chakhei SC</v>
      </c>
      <c r="C103" s="3">
        <v>103</v>
      </c>
      <c r="D103" s="42"/>
      <c r="E103" s="178"/>
      <c r="F103" s="88" t="s">
        <v>359</v>
      </c>
      <c r="G103" s="86" t="s">
        <v>251</v>
      </c>
      <c r="H103" s="61">
        <v>0</v>
      </c>
      <c r="I103" s="61">
        <v>0</v>
      </c>
      <c r="J103" s="61">
        <v>0</v>
      </c>
      <c r="K103" s="61"/>
      <c r="L103" s="61"/>
      <c r="M103" s="61"/>
      <c r="N103" s="61"/>
      <c r="O103" s="61"/>
      <c r="P103" s="61"/>
      <c r="Q103" s="61"/>
      <c r="R103" s="61"/>
      <c r="S103" s="61"/>
      <c r="T103" s="62">
        <f t="shared" si="16"/>
        <v>0</v>
      </c>
      <c r="U103" s="63">
        <f>U102</f>
        <v>414.9957</v>
      </c>
      <c r="V103" s="75">
        <f t="shared" si="17"/>
        <v>0</v>
      </c>
      <c r="W103" s="63"/>
      <c r="X103" s="76"/>
      <c r="Y103" s="183"/>
      <c r="Z103" s="183"/>
      <c r="AA103" s="107" t="s">
        <v>357</v>
      </c>
      <c r="AB103" s="183"/>
      <c r="AC103" s="93"/>
      <c r="AD103" s="190" t="str">
        <f t="shared" si="18"/>
        <v>No. of Cervic Cancer Screened (49% of 37% of population)</v>
      </c>
      <c r="AE103" s="106" t="s">
        <v>358</v>
      </c>
      <c r="AF103" s="93"/>
    </row>
    <row r="104" spans="1:32" ht="13.5" customHeight="1">
      <c r="A104" s="93"/>
      <c r="B104" s="2" t="str">
        <f t="shared" si="0"/>
        <v>Chakhei SC</v>
      </c>
      <c r="C104" s="3">
        <v>104</v>
      </c>
      <c r="D104" s="42"/>
      <c r="E104" s="178"/>
      <c r="F104" s="88" t="s">
        <v>360</v>
      </c>
      <c r="G104" s="86" t="s">
        <v>251</v>
      </c>
      <c r="H104" s="61">
        <v>19</v>
      </c>
      <c r="I104" s="61">
        <v>20</v>
      </c>
      <c r="J104" s="61">
        <v>18</v>
      </c>
      <c r="K104" s="61"/>
      <c r="L104" s="61"/>
      <c r="M104" s="61"/>
      <c r="N104" s="61"/>
      <c r="O104" s="61"/>
      <c r="P104" s="61"/>
      <c r="Q104" s="61"/>
      <c r="R104" s="61"/>
      <c r="S104" s="61"/>
      <c r="T104" s="62">
        <f t="shared" si="16"/>
        <v>57</v>
      </c>
      <c r="U104" s="63">
        <f>U101</f>
        <v>846.93</v>
      </c>
      <c r="V104" s="75">
        <f t="shared" si="17"/>
        <v>6.7301902164287483E-2</v>
      </c>
      <c r="W104" s="63"/>
      <c r="X104" s="76"/>
      <c r="Y104" s="183"/>
      <c r="Z104" s="183"/>
      <c r="AA104" s="107" t="s">
        <v>351</v>
      </c>
      <c r="AB104" s="183"/>
      <c r="AC104" s="93"/>
      <c r="AD104" s="190" t="str">
        <f t="shared" si="18"/>
        <v>Total Oral cancer screened (37% of population)</v>
      </c>
      <c r="AE104" s="106" t="s">
        <v>352</v>
      </c>
      <c r="AF104" s="93"/>
    </row>
    <row r="105" spans="1:32" ht="14.25" customHeight="1">
      <c r="A105" s="93"/>
      <c r="B105" s="2" t="str">
        <f t="shared" si="0"/>
        <v>Chakhei SC</v>
      </c>
      <c r="C105" s="3">
        <v>105</v>
      </c>
      <c r="D105" s="42"/>
      <c r="E105" s="54">
        <v>3</v>
      </c>
      <c r="F105" s="88" t="s">
        <v>110</v>
      </c>
      <c r="G105" s="86" t="s">
        <v>251</v>
      </c>
      <c r="H105" s="72">
        <v>0</v>
      </c>
      <c r="I105" s="72">
        <v>0</v>
      </c>
      <c r="J105" s="72">
        <v>0</v>
      </c>
      <c r="K105" s="72"/>
      <c r="L105" s="72"/>
      <c r="M105" s="72"/>
      <c r="N105" s="72"/>
      <c r="O105" s="72"/>
      <c r="P105" s="72"/>
      <c r="Q105" s="72"/>
      <c r="R105" s="72"/>
      <c r="S105" s="72"/>
      <c r="T105" s="62">
        <f t="shared" si="16"/>
        <v>0</v>
      </c>
      <c r="U105" s="63"/>
      <c r="V105" s="184" t="e">
        <f t="shared" ref="V105:V108" si="19">U105*100/T98</f>
        <v>#DIV/0!</v>
      </c>
      <c r="W105" s="70"/>
      <c r="X105" s="76"/>
      <c r="Y105" s="183"/>
      <c r="Z105" s="183"/>
      <c r="AA105" s="187"/>
      <c r="AB105" s="183"/>
      <c r="AC105" s="93"/>
      <c r="AD105" s="190" t="str">
        <f t="shared" si="18"/>
        <v xml:space="preserve">Total Number of NCDs New case  Detected </v>
      </c>
      <c r="AE105" s="106"/>
      <c r="AF105" s="93"/>
    </row>
    <row r="106" spans="1:32" ht="14.25" customHeight="1">
      <c r="A106" s="93"/>
      <c r="B106" s="2" t="str">
        <f t="shared" si="0"/>
        <v>Chakhei SC</v>
      </c>
      <c r="C106" s="3">
        <v>106</v>
      </c>
      <c r="D106" s="42"/>
      <c r="E106" s="54"/>
      <c r="F106" s="88" t="s">
        <v>111</v>
      </c>
      <c r="G106" s="86" t="s">
        <v>251</v>
      </c>
      <c r="H106" s="61">
        <v>1</v>
      </c>
      <c r="I106" s="61">
        <v>1</v>
      </c>
      <c r="J106" s="61">
        <v>0</v>
      </c>
      <c r="K106" s="61"/>
      <c r="L106" s="61"/>
      <c r="M106" s="61"/>
      <c r="N106" s="61"/>
      <c r="O106" s="61"/>
      <c r="P106" s="61"/>
      <c r="Q106" s="61"/>
      <c r="R106" s="61"/>
      <c r="S106" s="61"/>
      <c r="T106" s="62">
        <f t="shared" si="16"/>
        <v>2</v>
      </c>
      <c r="U106" s="63"/>
      <c r="V106" s="184">
        <f t="shared" si="19"/>
        <v>0</v>
      </c>
      <c r="W106" s="70"/>
      <c r="X106" s="76"/>
      <c r="Y106" s="183"/>
      <c r="Z106" s="183"/>
      <c r="AA106" s="187"/>
      <c r="AB106" s="183"/>
      <c r="AC106" s="93"/>
      <c r="AD106" s="190" t="str">
        <f t="shared" si="18"/>
        <v xml:space="preserve">No. of Hypertension </v>
      </c>
      <c r="AE106" s="106"/>
      <c r="AF106" s="93"/>
    </row>
    <row r="107" spans="1:32" ht="14.25" customHeight="1">
      <c r="A107" s="93"/>
      <c r="B107" s="2" t="str">
        <f t="shared" si="0"/>
        <v>Chakhei SC</v>
      </c>
      <c r="C107" s="3">
        <v>107</v>
      </c>
      <c r="D107" s="42"/>
      <c r="E107" s="54"/>
      <c r="F107" s="88" t="s">
        <v>112</v>
      </c>
      <c r="G107" s="86" t="s">
        <v>251</v>
      </c>
      <c r="H107" s="61">
        <v>0</v>
      </c>
      <c r="I107" s="61">
        <v>0</v>
      </c>
      <c r="J107" s="61">
        <v>0</v>
      </c>
      <c r="K107" s="61"/>
      <c r="L107" s="61"/>
      <c r="M107" s="61"/>
      <c r="N107" s="61"/>
      <c r="O107" s="61"/>
      <c r="P107" s="61"/>
      <c r="Q107" s="61"/>
      <c r="R107" s="61"/>
      <c r="S107" s="61"/>
      <c r="T107" s="62">
        <f t="shared" si="16"/>
        <v>0</v>
      </c>
      <c r="U107" s="63"/>
      <c r="V107" s="184">
        <f t="shared" si="19"/>
        <v>0</v>
      </c>
      <c r="W107" s="70"/>
      <c r="X107" s="76"/>
      <c r="Y107" s="183"/>
      <c r="Z107" s="183"/>
      <c r="AA107" s="187"/>
      <c r="AB107" s="183"/>
      <c r="AC107" s="93"/>
      <c r="AD107" s="190" t="str">
        <f t="shared" si="18"/>
        <v>No. of Diabetes</v>
      </c>
      <c r="AE107" s="106"/>
      <c r="AF107" s="93"/>
    </row>
    <row r="108" spans="1:32" ht="14.25" customHeight="1">
      <c r="A108" s="93"/>
      <c r="B108" s="2" t="str">
        <f t="shared" si="0"/>
        <v>Chakhei SC</v>
      </c>
      <c r="C108" s="3">
        <v>108</v>
      </c>
      <c r="D108" s="42"/>
      <c r="E108" s="54"/>
      <c r="F108" s="88" t="s">
        <v>113</v>
      </c>
      <c r="G108" s="86" t="s">
        <v>251</v>
      </c>
      <c r="H108" s="61">
        <v>0</v>
      </c>
      <c r="I108" s="61">
        <v>0</v>
      </c>
      <c r="J108" s="61">
        <v>0</v>
      </c>
      <c r="K108" s="61"/>
      <c r="L108" s="61"/>
      <c r="M108" s="61"/>
      <c r="N108" s="61"/>
      <c r="O108" s="61"/>
      <c r="P108" s="61"/>
      <c r="Q108" s="61"/>
      <c r="R108" s="61"/>
      <c r="S108" s="61"/>
      <c r="T108" s="62">
        <f t="shared" si="16"/>
        <v>0</v>
      </c>
      <c r="U108" s="63"/>
      <c r="V108" s="184" t="e">
        <f t="shared" si="19"/>
        <v>#DIV/0!</v>
      </c>
      <c r="W108" s="70"/>
      <c r="X108" s="76"/>
      <c r="Y108" s="183"/>
      <c r="Z108" s="183"/>
      <c r="AA108" s="187"/>
      <c r="AB108" s="183"/>
      <c r="AC108" s="93"/>
      <c r="AD108" s="190" t="str">
        <f t="shared" si="18"/>
        <v>No. of Suspected Cancer</v>
      </c>
      <c r="AE108" s="106"/>
      <c r="AF108" s="93"/>
    </row>
    <row r="109" spans="1:32" ht="1.5" customHeight="1">
      <c r="A109" s="93"/>
      <c r="B109" s="2" t="str">
        <f t="shared" si="0"/>
        <v>Chakhei SC</v>
      </c>
      <c r="C109" s="3">
        <v>109</v>
      </c>
      <c r="D109" s="93"/>
      <c r="E109" s="4"/>
      <c r="F109" s="4"/>
      <c r="G109" s="109"/>
      <c r="H109" s="7"/>
      <c r="I109" s="7"/>
      <c r="J109" s="7"/>
      <c r="K109" s="7"/>
      <c r="L109" s="7"/>
      <c r="M109" s="7"/>
      <c r="N109" s="7"/>
      <c r="O109" s="7"/>
      <c r="P109" s="7"/>
      <c r="Q109" s="7"/>
      <c r="R109" s="7"/>
      <c r="S109" s="7"/>
      <c r="T109" s="7"/>
      <c r="U109" s="8"/>
      <c r="V109" s="80"/>
      <c r="W109" s="8"/>
      <c r="X109" s="2"/>
      <c r="Y109" s="2"/>
      <c r="Z109" s="2"/>
      <c r="AA109" s="80"/>
      <c r="AB109" s="2"/>
      <c r="AC109" s="93"/>
      <c r="AD109" s="106"/>
      <c r="AE109" s="93"/>
      <c r="AF109" s="93"/>
    </row>
    <row r="110" spans="1:32" ht="15" customHeight="1">
      <c r="A110" s="93"/>
      <c r="B110" s="2" t="str">
        <f t="shared" si="0"/>
        <v>Chakhei SC</v>
      </c>
      <c r="C110" s="3">
        <v>110</v>
      </c>
      <c r="D110" s="42"/>
      <c r="E110" s="43" t="s">
        <v>361</v>
      </c>
      <c r="F110" s="82"/>
      <c r="G110" s="118" t="s">
        <v>57</v>
      </c>
      <c r="H110" s="46" t="s">
        <v>28</v>
      </c>
      <c r="I110" s="46" t="s">
        <v>29</v>
      </c>
      <c r="J110" s="46" t="s">
        <v>30</v>
      </c>
      <c r="K110" s="46" t="s">
        <v>31</v>
      </c>
      <c r="L110" s="46" t="s">
        <v>32</v>
      </c>
      <c r="M110" s="46" t="s">
        <v>33</v>
      </c>
      <c r="N110" s="46" t="s">
        <v>34</v>
      </c>
      <c r="O110" s="46" t="s">
        <v>35</v>
      </c>
      <c r="P110" s="46" t="s">
        <v>36</v>
      </c>
      <c r="Q110" s="46"/>
      <c r="R110" s="46"/>
      <c r="S110" s="46"/>
      <c r="T110" s="46" t="s">
        <v>40</v>
      </c>
      <c r="U110" s="47" t="s">
        <v>41</v>
      </c>
      <c r="V110" s="119" t="s">
        <v>42</v>
      </c>
      <c r="W110" s="175" t="s">
        <v>123</v>
      </c>
      <c r="X110" s="46" t="s">
        <v>44</v>
      </c>
      <c r="Y110" s="176"/>
      <c r="Z110" s="176"/>
      <c r="AA110" s="177" t="s">
        <v>124</v>
      </c>
      <c r="AB110" s="176"/>
      <c r="AC110" s="93"/>
      <c r="AD110" s="106"/>
      <c r="AE110" s="93"/>
      <c r="AF110" s="93"/>
    </row>
    <row r="111" spans="1:32" ht="1.5" customHeight="1">
      <c r="A111" s="93"/>
      <c r="B111" s="2" t="str">
        <f t="shared" si="0"/>
        <v>Chakhei SC</v>
      </c>
      <c r="C111" s="3">
        <v>111</v>
      </c>
      <c r="D111" s="42"/>
      <c r="E111" s="3"/>
      <c r="F111" s="78"/>
      <c r="G111" s="98"/>
      <c r="H111" s="7"/>
      <c r="I111" s="7"/>
      <c r="J111" s="7"/>
      <c r="K111" s="7"/>
      <c r="L111" s="7"/>
      <c r="M111" s="7"/>
      <c r="N111" s="7"/>
      <c r="O111" s="7"/>
      <c r="P111" s="7"/>
      <c r="Q111" s="7"/>
      <c r="R111" s="7"/>
      <c r="S111" s="7"/>
      <c r="T111" s="7"/>
      <c r="U111" s="8"/>
      <c r="V111" s="80"/>
      <c r="W111" s="8"/>
      <c r="X111" s="2"/>
      <c r="Y111" s="2"/>
      <c r="Z111" s="2"/>
      <c r="AA111" s="80"/>
      <c r="AB111" s="2"/>
      <c r="AC111" s="93"/>
      <c r="AD111" s="106"/>
      <c r="AE111" s="93"/>
      <c r="AF111" s="93"/>
    </row>
    <row r="112" spans="1:32" ht="13.5" customHeight="1">
      <c r="A112" s="93"/>
      <c r="B112" s="2" t="str">
        <f t="shared" si="0"/>
        <v>Chakhei SC</v>
      </c>
      <c r="C112" s="3">
        <v>112</v>
      </c>
      <c r="D112" s="42"/>
      <c r="E112" s="58">
        <v>1</v>
      </c>
      <c r="F112" s="88" t="s">
        <v>362</v>
      </c>
      <c r="G112" s="86" t="s">
        <v>251</v>
      </c>
      <c r="H112" s="61">
        <v>0</v>
      </c>
      <c r="I112" s="61">
        <v>0</v>
      </c>
      <c r="J112" s="61">
        <v>0</v>
      </c>
      <c r="K112" s="61"/>
      <c r="L112" s="61"/>
      <c r="M112" s="61"/>
      <c r="N112" s="61"/>
      <c r="O112" s="61"/>
      <c r="P112" s="61"/>
      <c r="Q112" s="61"/>
      <c r="R112" s="61"/>
      <c r="S112" s="61"/>
      <c r="T112" s="62">
        <f t="shared" ref="T112:T116" si="20">SUM(H112:S112)</f>
        <v>0</v>
      </c>
      <c r="U112" s="63"/>
      <c r="V112" s="63"/>
      <c r="W112" s="63"/>
      <c r="X112" s="76"/>
      <c r="Y112" s="183"/>
      <c r="Z112" s="183"/>
      <c r="AA112" s="192"/>
      <c r="AB112" s="183"/>
      <c r="AC112" s="93"/>
      <c r="AD112" s="190" t="str">
        <f t="shared" ref="AD112:AD116" si="21">F112</f>
        <v>Number of Neonatal death  (below 28days old)</v>
      </c>
      <c r="AE112" s="106"/>
      <c r="AF112" s="93"/>
    </row>
    <row r="113" spans="1:32" ht="13.5" customHeight="1">
      <c r="A113" s="93"/>
      <c r="B113" s="2" t="str">
        <f t="shared" si="0"/>
        <v>Chakhei SC</v>
      </c>
      <c r="C113" s="3">
        <v>113</v>
      </c>
      <c r="D113" s="42"/>
      <c r="E113" s="178">
        <v>2</v>
      </c>
      <c r="F113" s="88" t="s">
        <v>363</v>
      </c>
      <c r="G113" s="86" t="s">
        <v>251</v>
      </c>
      <c r="H113" s="61">
        <v>0</v>
      </c>
      <c r="I113" s="61">
        <v>0</v>
      </c>
      <c r="J113" s="61">
        <v>0</v>
      </c>
      <c r="K113" s="61"/>
      <c r="L113" s="61"/>
      <c r="M113" s="61"/>
      <c r="N113" s="61"/>
      <c r="O113" s="61"/>
      <c r="P113" s="61"/>
      <c r="Q113" s="61"/>
      <c r="R113" s="61"/>
      <c r="S113" s="61"/>
      <c r="T113" s="62">
        <f t="shared" si="20"/>
        <v>0</v>
      </c>
      <c r="U113" s="63"/>
      <c r="V113" s="193">
        <f>(T112+T113)*1000/T52</f>
        <v>0</v>
      </c>
      <c r="W113" s="63"/>
      <c r="X113" s="76"/>
      <c r="Y113" s="183"/>
      <c r="Z113" s="183"/>
      <c r="AA113" s="107" t="s">
        <v>364</v>
      </c>
      <c r="AB113" s="183"/>
      <c r="AC113" s="93"/>
      <c r="AD113" s="190" t="str">
        <f t="shared" si="21"/>
        <v xml:space="preserve">Number of Infant death (from 28 day - 1 year old ) </v>
      </c>
      <c r="AE113" s="106"/>
      <c r="AF113" s="93"/>
    </row>
    <row r="114" spans="1:32" ht="13.5" customHeight="1">
      <c r="A114" s="93"/>
      <c r="B114" s="2" t="str">
        <f t="shared" si="0"/>
        <v>Chakhei SC</v>
      </c>
      <c r="C114" s="3">
        <v>114</v>
      </c>
      <c r="D114" s="42"/>
      <c r="E114" s="54">
        <v>3</v>
      </c>
      <c r="F114" s="88" t="s">
        <v>365</v>
      </c>
      <c r="G114" s="86" t="s">
        <v>251</v>
      </c>
      <c r="H114" s="61">
        <v>0</v>
      </c>
      <c r="I114" s="61">
        <v>0</v>
      </c>
      <c r="J114" s="61">
        <v>0</v>
      </c>
      <c r="K114" s="61"/>
      <c r="L114" s="61"/>
      <c r="M114" s="61"/>
      <c r="N114" s="61"/>
      <c r="O114" s="61"/>
      <c r="P114" s="61"/>
      <c r="Q114" s="61"/>
      <c r="R114" s="61"/>
      <c r="S114" s="61"/>
      <c r="T114" s="62">
        <f t="shared" si="20"/>
        <v>0</v>
      </c>
      <c r="U114" s="63"/>
      <c r="V114" s="64"/>
      <c r="W114" s="63"/>
      <c r="X114" s="76"/>
      <c r="Y114" s="183"/>
      <c r="Z114" s="183"/>
      <c r="AA114" s="107"/>
      <c r="AB114" s="183"/>
      <c r="AC114" s="93"/>
      <c r="AD114" s="190" t="str">
        <f t="shared" si="21"/>
        <v xml:space="preserve">Number of Children 1-5 yrs death </v>
      </c>
      <c r="AE114" s="106"/>
      <c r="AF114" s="93"/>
    </row>
    <row r="115" spans="1:32" ht="13.5" customHeight="1">
      <c r="A115" s="93"/>
      <c r="B115" s="2" t="str">
        <f t="shared" si="0"/>
        <v>Chakhei SC</v>
      </c>
      <c r="C115" s="3">
        <v>115</v>
      </c>
      <c r="D115" s="42"/>
      <c r="E115" s="54">
        <v>4</v>
      </c>
      <c r="F115" s="88" t="s">
        <v>366</v>
      </c>
      <c r="G115" s="86" t="s">
        <v>251</v>
      </c>
      <c r="H115" s="61">
        <v>0</v>
      </c>
      <c r="I115" s="61">
        <v>0</v>
      </c>
      <c r="J115" s="61">
        <v>0</v>
      </c>
      <c r="K115" s="61"/>
      <c r="L115" s="61"/>
      <c r="M115" s="61"/>
      <c r="N115" s="61"/>
      <c r="O115" s="61"/>
      <c r="P115" s="61"/>
      <c r="Q115" s="61"/>
      <c r="R115" s="61"/>
      <c r="S115" s="61"/>
      <c r="T115" s="62">
        <f t="shared" si="20"/>
        <v>0</v>
      </c>
      <c r="U115" s="63"/>
      <c r="V115" s="193">
        <f>T115*100000/T52</f>
        <v>0</v>
      </c>
      <c r="W115" s="63"/>
      <c r="X115" s="76"/>
      <c r="Y115" s="183"/>
      <c r="Z115" s="183"/>
      <c r="AA115" s="107" t="s">
        <v>367</v>
      </c>
      <c r="AB115" s="183"/>
      <c r="AC115" s="93"/>
      <c r="AD115" s="190" t="str">
        <f t="shared" si="21"/>
        <v>Number of Maternal  death</v>
      </c>
      <c r="AE115" s="106"/>
      <c r="AF115" s="93"/>
    </row>
    <row r="116" spans="1:32" ht="13.5" customHeight="1">
      <c r="A116" s="93"/>
      <c r="B116" s="2" t="str">
        <f t="shared" si="0"/>
        <v>Chakhei SC</v>
      </c>
      <c r="C116" s="3">
        <v>116</v>
      </c>
      <c r="D116" s="42"/>
      <c r="E116" s="54">
        <v>5</v>
      </c>
      <c r="F116" s="88" t="s">
        <v>121</v>
      </c>
      <c r="G116" s="86" t="s">
        <v>251</v>
      </c>
      <c r="H116" s="61">
        <v>3</v>
      </c>
      <c r="I116" s="61">
        <v>0</v>
      </c>
      <c r="J116" s="61">
        <v>0</v>
      </c>
      <c r="K116" s="61"/>
      <c r="L116" s="61"/>
      <c r="M116" s="61"/>
      <c r="N116" s="61"/>
      <c r="O116" s="61"/>
      <c r="P116" s="61"/>
      <c r="Q116" s="61"/>
      <c r="R116" s="61"/>
      <c r="S116" s="61"/>
      <c r="T116" s="62">
        <f t="shared" si="20"/>
        <v>3</v>
      </c>
      <c r="U116" s="63"/>
      <c r="V116" s="64"/>
      <c r="W116" s="63"/>
      <c r="X116" s="76"/>
      <c r="Y116" s="183"/>
      <c r="Z116" s="183"/>
      <c r="AA116" s="107"/>
      <c r="AB116" s="183"/>
      <c r="AC116" s="93"/>
      <c r="AD116" s="190" t="str">
        <f t="shared" si="21"/>
        <v>Total Number of any other Death (other than aboved)</v>
      </c>
      <c r="AE116" s="106"/>
      <c r="AF116" s="93"/>
    </row>
    <row r="117" spans="1:32" ht="1.5" customHeight="1">
      <c r="A117" s="93"/>
      <c r="B117" s="2" t="str">
        <f t="shared" si="0"/>
        <v>Chakhei SC</v>
      </c>
      <c r="C117" s="3">
        <v>117</v>
      </c>
      <c r="D117" s="42"/>
      <c r="E117" s="3"/>
      <c r="F117" s="78"/>
      <c r="G117" s="98"/>
      <c r="H117" s="7"/>
      <c r="I117" s="7"/>
      <c r="J117" s="7"/>
      <c r="K117" s="7"/>
      <c r="L117" s="7"/>
      <c r="M117" s="7"/>
      <c r="N117" s="7"/>
      <c r="O117" s="7"/>
      <c r="P117" s="7"/>
      <c r="Q117" s="7"/>
      <c r="R117" s="61"/>
      <c r="S117" s="7"/>
      <c r="T117" s="7"/>
      <c r="U117" s="8"/>
      <c r="V117" s="80"/>
      <c r="W117" s="8"/>
      <c r="X117" s="2"/>
      <c r="Y117" s="2"/>
      <c r="Z117" s="2"/>
      <c r="AA117" s="80"/>
      <c r="AB117" s="2"/>
      <c r="AC117" s="93"/>
      <c r="AD117" s="106"/>
      <c r="AE117" s="93"/>
      <c r="AF117" s="93"/>
    </row>
    <row r="118" spans="1:32" ht="14.25" customHeight="1">
      <c r="A118" s="93"/>
      <c r="B118" s="2" t="str">
        <f t="shared" si="0"/>
        <v>Chakhei SC</v>
      </c>
      <c r="C118" s="3">
        <v>118</v>
      </c>
      <c r="D118" s="93"/>
      <c r="E118" s="43" t="s">
        <v>368</v>
      </c>
      <c r="F118" s="82"/>
      <c r="G118" s="118" t="s">
        <v>57</v>
      </c>
      <c r="H118" s="46" t="s">
        <v>28</v>
      </c>
      <c r="I118" s="46" t="s">
        <v>29</v>
      </c>
      <c r="J118" s="46" t="s">
        <v>30</v>
      </c>
      <c r="K118" s="46" t="s">
        <v>31</v>
      </c>
      <c r="L118" s="46" t="s">
        <v>32</v>
      </c>
      <c r="M118" s="46" t="s">
        <v>33</v>
      </c>
      <c r="N118" s="46" t="s">
        <v>34</v>
      </c>
      <c r="O118" s="46" t="s">
        <v>35</v>
      </c>
      <c r="P118" s="46" t="s">
        <v>36</v>
      </c>
      <c r="Q118" s="46"/>
      <c r="R118" s="46"/>
      <c r="S118" s="46"/>
      <c r="T118" s="46" t="s">
        <v>40</v>
      </c>
      <c r="U118" s="47" t="s">
        <v>41</v>
      </c>
      <c r="V118" s="119" t="s">
        <v>42</v>
      </c>
      <c r="W118" s="194" t="s">
        <v>123</v>
      </c>
      <c r="X118" s="46" t="s">
        <v>44</v>
      </c>
      <c r="Y118" s="176"/>
      <c r="Z118" s="176"/>
      <c r="AA118" s="177" t="s">
        <v>124</v>
      </c>
      <c r="AB118" s="176"/>
      <c r="AC118" s="93"/>
      <c r="AD118" s="106"/>
      <c r="AE118" s="93"/>
      <c r="AF118" s="93"/>
    </row>
    <row r="119" spans="1:32" ht="1.5" customHeight="1">
      <c r="A119" s="93"/>
      <c r="B119" s="2" t="str">
        <f t="shared" si="0"/>
        <v>Chakhei SC</v>
      </c>
      <c r="C119" s="3">
        <v>119</v>
      </c>
      <c r="D119" s="42"/>
      <c r="E119" s="3"/>
      <c r="F119" s="78"/>
      <c r="G119" s="98"/>
      <c r="H119" s="7"/>
      <c r="I119" s="7"/>
      <c r="J119" s="7"/>
      <c r="K119" s="7"/>
      <c r="L119" s="7"/>
      <c r="M119" s="7"/>
      <c r="N119" s="7"/>
      <c r="O119" s="7"/>
      <c r="P119" s="7"/>
      <c r="Q119" s="7"/>
      <c r="R119" s="7"/>
      <c r="S119" s="7"/>
      <c r="T119" s="7"/>
      <c r="U119" s="8"/>
      <c r="V119" s="80"/>
      <c r="W119" s="8"/>
      <c r="X119" s="2"/>
      <c r="Y119" s="2"/>
      <c r="Z119" s="2"/>
      <c r="AA119" s="80"/>
      <c r="AB119" s="2"/>
      <c r="AC119" s="93"/>
      <c r="AD119" s="106"/>
      <c r="AE119" s="93"/>
      <c r="AF119" s="93"/>
    </row>
    <row r="120" spans="1:32" ht="24" customHeight="1">
      <c r="A120" s="93"/>
      <c r="B120" s="2" t="str">
        <f t="shared" si="0"/>
        <v>Chakhei SC</v>
      </c>
      <c r="C120" s="3">
        <v>120</v>
      </c>
      <c r="D120" s="42"/>
      <c r="E120" s="181">
        <v>1</v>
      </c>
      <c r="F120" s="59" t="s">
        <v>369</v>
      </c>
      <c r="G120" s="86" t="s">
        <v>89</v>
      </c>
      <c r="H120" s="61">
        <v>3</v>
      </c>
      <c r="I120" s="61">
        <v>2</v>
      </c>
      <c r="J120" s="61">
        <v>2</v>
      </c>
      <c r="K120" s="61"/>
      <c r="L120" s="61"/>
      <c r="M120" s="61"/>
      <c r="N120" s="61"/>
      <c r="O120" s="61"/>
      <c r="P120" s="61"/>
      <c r="Q120" s="61"/>
      <c r="R120" s="61"/>
      <c r="S120" s="61"/>
      <c r="T120" s="62">
        <f t="shared" ref="T120:T122" si="22">SUM(H120:S120)</f>
        <v>7</v>
      </c>
      <c r="U120" s="63">
        <f>T52</f>
        <v>1</v>
      </c>
      <c r="V120" s="75">
        <f t="shared" ref="V120:V122" si="23">T120/U120</f>
        <v>7</v>
      </c>
      <c r="W120" s="89">
        <v>5</v>
      </c>
      <c r="X120" s="76"/>
      <c r="Y120" s="183"/>
      <c r="Z120" s="183"/>
      <c r="AA120" s="108" t="s">
        <v>327</v>
      </c>
      <c r="AB120" s="183"/>
      <c r="AC120" s="93"/>
      <c r="AD120" s="106" t="str">
        <f t="shared" ref="AD120:AD122" si="24">F120</f>
        <v xml:space="preserve">No. of complete Home Based Newborn Care  Visit Performed by  ASHA (Home delivery-7 visit, Institutional-6 visit on 3rd,7th,14th,21st,28th and 42th) </v>
      </c>
      <c r="AE120" s="106"/>
      <c r="AF120" s="93"/>
    </row>
    <row r="121" spans="1:32" ht="22.5" customHeight="1">
      <c r="A121" s="93"/>
      <c r="B121" s="2" t="str">
        <f t="shared" si="0"/>
        <v>Chakhei SC</v>
      </c>
      <c r="C121" s="3">
        <v>121</v>
      </c>
      <c r="D121" s="93"/>
      <c r="E121" s="181">
        <v>2</v>
      </c>
      <c r="F121" s="124" t="s">
        <v>370</v>
      </c>
      <c r="G121" s="86" t="s">
        <v>89</v>
      </c>
      <c r="H121" s="61">
        <v>28</v>
      </c>
      <c r="I121" s="61">
        <v>31</v>
      </c>
      <c r="J121" s="61">
        <v>36</v>
      </c>
      <c r="K121" s="61"/>
      <c r="L121" s="61"/>
      <c r="M121" s="61"/>
      <c r="N121" s="61"/>
      <c r="O121" s="61"/>
      <c r="P121" s="61"/>
      <c r="Q121" s="61"/>
      <c r="R121" s="61"/>
      <c r="S121" s="61"/>
      <c r="T121" s="62">
        <f t="shared" si="22"/>
        <v>95</v>
      </c>
      <c r="U121" s="63">
        <f>G21</f>
        <v>392</v>
      </c>
      <c r="V121" s="75">
        <f t="shared" si="23"/>
        <v>0.2423469387755102</v>
      </c>
      <c r="W121" s="89">
        <v>5</v>
      </c>
      <c r="X121" s="76"/>
      <c r="Y121" s="183"/>
      <c r="Z121" s="183"/>
      <c r="AA121" s="108" t="s">
        <v>327</v>
      </c>
      <c r="AB121" s="183"/>
      <c r="AC121" s="93"/>
      <c r="AD121" s="106" t="str">
        <f t="shared" si="24"/>
        <v xml:space="preserve">No.  of Home visit to total houses by ASHA  with nutrition,Childhood illness (Diarrhoea, Pneumonia), Malaria counseling etc. </v>
      </c>
      <c r="AE121" s="106"/>
      <c r="AF121" s="93"/>
    </row>
    <row r="122" spans="1:32" ht="24" customHeight="1">
      <c r="A122" s="93"/>
      <c r="B122" s="2" t="str">
        <f t="shared" si="0"/>
        <v>Chakhei SC</v>
      </c>
      <c r="C122" s="3">
        <v>122</v>
      </c>
      <c r="D122" s="93"/>
      <c r="E122" s="181">
        <v>3</v>
      </c>
      <c r="F122" s="59" t="s">
        <v>371</v>
      </c>
      <c r="G122" s="86" t="s">
        <v>89</v>
      </c>
      <c r="H122" s="61">
        <v>3</v>
      </c>
      <c r="I122" s="61">
        <v>0</v>
      </c>
      <c r="J122" s="61">
        <v>4</v>
      </c>
      <c r="K122" s="61"/>
      <c r="L122" s="61"/>
      <c r="M122" s="61"/>
      <c r="N122" s="61"/>
      <c r="O122" s="61"/>
      <c r="P122" s="61"/>
      <c r="Q122" s="61"/>
      <c r="R122" s="61"/>
      <c r="S122" s="61"/>
      <c r="T122" s="62">
        <f t="shared" si="22"/>
        <v>7</v>
      </c>
      <c r="U122" s="63">
        <f>12*G33</f>
        <v>60</v>
      </c>
      <c r="V122" s="75">
        <f t="shared" si="23"/>
        <v>0.11666666666666667</v>
      </c>
      <c r="W122" s="89">
        <v>5</v>
      </c>
      <c r="X122" s="76"/>
      <c r="Y122" s="183"/>
      <c r="Z122" s="183"/>
      <c r="AA122" s="195" t="s">
        <v>372</v>
      </c>
      <c r="AB122" s="183"/>
      <c r="AC122" s="93"/>
      <c r="AD122" s="106" t="str">
        <f t="shared" si="24"/>
        <v xml:space="preserve">No. of Village Health Sanitation and Nutrition Committee  (VHSNC) conducted (expected VHSNC to be conducted atleast once Quarterly) for each Quarter 1.25 marks </v>
      </c>
      <c r="AE122" s="106"/>
      <c r="AF122" s="93"/>
    </row>
    <row r="123" spans="1:32" ht="3" customHeight="1">
      <c r="A123" s="93"/>
      <c r="B123" s="2" t="str">
        <f t="shared" si="0"/>
        <v>Chakhei SC</v>
      </c>
      <c r="C123" s="3">
        <v>123</v>
      </c>
      <c r="D123" s="42"/>
      <c r="E123" s="3"/>
      <c r="F123" s="78"/>
      <c r="G123" s="98"/>
      <c r="H123" s="7"/>
      <c r="I123" s="7"/>
      <c r="J123" s="7"/>
      <c r="K123" s="7"/>
      <c r="L123" s="7"/>
      <c r="M123" s="7"/>
      <c r="N123" s="7"/>
      <c r="O123" s="7"/>
      <c r="P123" s="7"/>
      <c r="Q123" s="7"/>
      <c r="R123" s="7"/>
      <c r="S123" s="7"/>
      <c r="T123" s="7"/>
      <c r="U123" s="8"/>
      <c r="V123" s="80"/>
      <c r="W123" s="8"/>
      <c r="X123" s="2"/>
      <c r="Y123" s="2"/>
      <c r="Z123" s="2"/>
      <c r="AA123" s="80"/>
      <c r="AB123" s="2"/>
      <c r="AC123" s="93"/>
      <c r="AD123" s="106"/>
      <c r="AE123" s="93"/>
      <c r="AF123" s="93"/>
    </row>
    <row r="124" spans="1:32" ht="14.25" customHeight="1">
      <c r="A124" s="93"/>
      <c r="B124" s="2" t="str">
        <f t="shared" si="0"/>
        <v>Chakhei SC</v>
      </c>
      <c r="C124" s="3">
        <v>124</v>
      </c>
      <c r="D124" s="196" t="s">
        <v>146</v>
      </c>
      <c r="E124" s="99" t="s">
        <v>373</v>
      </c>
      <c r="F124" s="100"/>
      <c r="G124" s="101" t="s">
        <v>57</v>
      </c>
      <c r="H124" s="102" t="s">
        <v>28</v>
      </c>
      <c r="I124" s="102" t="s">
        <v>29</v>
      </c>
      <c r="J124" s="102" t="s">
        <v>30</v>
      </c>
      <c r="K124" s="102" t="s">
        <v>31</v>
      </c>
      <c r="L124" s="102" t="s">
        <v>32</v>
      </c>
      <c r="M124" s="102" t="s">
        <v>33</v>
      </c>
      <c r="N124" s="102" t="s">
        <v>34</v>
      </c>
      <c r="O124" s="102" t="s">
        <v>35</v>
      </c>
      <c r="P124" s="102" t="s">
        <v>36</v>
      </c>
      <c r="Q124" s="102"/>
      <c r="R124" s="102"/>
      <c r="S124" s="102"/>
      <c r="T124" s="102" t="s">
        <v>40</v>
      </c>
      <c r="U124" s="103" t="s">
        <v>41</v>
      </c>
      <c r="V124" s="104" t="s">
        <v>42</v>
      </c>
      <c r="W124" s="105" t="s">
        <v>123</v>
      </c>
      <c r="X124" s="102" t="s">
        <v>44</v>
      </c>
      <c r="Y124" s="176"/>
      <c r="Z124" s="176"/>
      <c r="AA124" s="177" t="s">
        <v>124</v>
      </c>
      <c r="AB124" s="176"/>
      <c r="AC124" s="93"/>
      <c r="AD124" s="106"/>
      <c r="AE124" s="93"/>
      <c r="AF124" s="93"/>
    </row>
    <row r="125" spans="1:32" ht="1.5" customHeight="1">
      <c r="A125" s="93"/>
      <c r="B125" s="2" t="str">
        <f t="shared" si="0"/>
        <v>Chakhei SC</v>
      </c>
      <c r="C125" s="3">
        <v>125</v>
      </c>
      <c r="D125" s="42"/>
      <c r="E125" s="3"/>
      <c r="F125" s="78"/>
      <c r="G125" s="98"/>
      <c r="H125" s="7"/>
      <c r="I125" s="7"/>
      <c r="J125" s="7"/>
      <c r="K125" s="7"/>
      <c r="L125" s="7"/>
      <c r="M125" s="7"/>
      <c r="N125" s="7"/>
      <c r="O125" s="7"/>
      <c r="P125" s="7"/>
      <c r="Q125" s="7"/>
      <c r="R125" s="7"/>
      <c r="S125" s="7"/>
      <c r="T125" s="7"/>
      <c r="U125" s="8"/>
      <c r="V125" s="80"/>
      <c r="W125" s="8"/>
      <c r="X125" s="2"/>
      <c r="Y125" s="2"/>
      <c r="Z125" s="2"/>
      <c r="AA125" s="80"/>
      <c r="AB125" s="2"/>
      <c r="AC125" s="93"/>
      <c r="AD125" s="106"/>
      <c r="AE125" s="93"/>
      <c r="AF125" s="93"/>
    </row>
    <row r="126" spans="1:32" ht="21.75" customHeight="1">
      <c r="A126" s="93"/>
      <c r="B126" s="2" t="str">
        <f t="shared" si="0"/>
        <v>Chakhei SC</v>
      </c>
      <c r="C126" s="3">
        <v>126</v>
      </c>
      <c r="D126" s="42"/>
      <c r="E126" s="58">
        <v>1</v>
      </c>
      <c r="F126" s="71" t="s">
        <v>374</v>
      </c>
      <c r="G126" s="86" t="s">
        <v>89</v>
      </c>
      <c r="H126" s="61">
        <v>0</v>
      </c>
      <c r="I126" s="61">
        <v>0</v>
      </c>
      <c r="J126" s="61">
        <v>0</v>
      </c>
      <c r="K126" s="61"/>
      <c r="L126" s="61"/>
      <c r="M126" s="61"/>
      <c r="N126" s="61"/>
      <c r="O126" s="61"/>
      <c r="P126" s="61"/>
      <c r="Q126" s="61"/>
      <c r="R126" s="61"/>
      <c r="S126" s="61"/>
      <c r="T126" s="62">
        <f t="shared" ref="T126:T127" si="25">SUM(H126:S126)</f>
        <v>0</v>
      </c>
      <c r="U126" s="63">
        <f t="shared" ref="U126:U127" si="26">G26</f>
        <v>49</v>
      </c>
      <c r="V126" s="75">
        <f t="shared" ref="V126:V127" si="27">T126/U126</f>
        <v>0</v>
      </c>
      <c r="W126" s="63"/>
      <c r="X126" s="76"/>
      <c r="Y126" s="183"/>
      <c r="Z126" s="183"/>
      <c r="AA126" s="90" t="s">
        <v>375</v>
      </c>
      <c r="AB126" s="183"/>
      <c r="AC126" s="93"/>
      <c r="AD126" s="106" t="str">
        <f t="shared" ref="AD126:AD127" si="28">F126</f>
        <v>No. of Delivery incentives package issued to ASHA  (ASHA hnena JSYincentive pakage sem zat)</v>
      </c>
      <c r="AE126" s="106"/>
      <c r="AF126" s="93"/>
    </row>
    <row r="127" spans="1:32" ht="15" customHeight="1">
      <c r="A127" s="93"/>
      <c r="B127" s="2" t="str">
        <f t="shared" si="0"/>
        <v>Chakhei SC</v>
      </c>
      <c r="C127" s="3">
        <v>127</v>
      </c>
      <c r="D127" s="42"/>
      <c r="E127" s="58">
        <v>2</v>
      </c>
      <c r="F127" s="84" t="s">
        <v>88</v>
      </c>
      <c r="G127" s="86" t="s">
        <v>89</v>
      </c>
      <c r="H127" s="61">
        <v>0</v>
      </c>
      <c r="I127" s="61">
        <v>0</v>
      </c>
      <c r="J127" s="61">
        <v>1</v>
      </c>
      <c r="K127" s="61"/>
      <c r="L127" s="61"/>
      <c r="M127" s="61"/>
      <c r="N127" s="61"/>
      <c r="O127" s="61"/>
      <c r="P127" s="61"/>
      <c r="Q127" s="61"/>
      <c r="R127" s="61"/>
      <c r="S127" s="61"/>
      <c r="T127" s="62">
        <f t="shared" si="25"/>
        <v>1</v>
      </c>
      <c r="U127" s="63">
        <f t="shared" si="26"/>
        <v>12</v>
      </c>
      <c r="V127" s="75">
        <f t="shared" si="27"/>
        <v>8.3333333333333329E-2</v>
      </c>
      <c r="W127" s="89"/>
      <c r="X127" s="76"/>
      <c r="Y127" s="183"/>
      <c r="Z127" s="183"/>
      <c r="AA127" s="90" t="s">
        <v>376</v>
      </c>
      <c r="AB127" s="183"/>
      <c r="AC127" s="93"/>
      <c r="AD127" s="106" t="str">
        <f t="shared" si="28"/>
        <v>No. of Fully Immunised incentive package issued to ASHA</v>
      </c>
      <c r="AE127" s="106"/>
      <c r="AF127" s="93"/>
    </row>
    <row r="128" spans="1:32" ht="1.5" customHeight="1">
      <c r="A128" s="93"/>
      <c r="B128" s="2" t="str">
        <f t="shared" si="0"/>
        <v>Chakhei SC</v>
      </c>
      <c r="C128" s="3">
        <v>128</v>
      </c>
      <c r="D128" s="42"/>
      <c r="E128" s="3"/>
      <c r="F128" s="78"/>
      <c r="G128" s="98"/>
      <c r="H128" s="7"/>
      <c r="I128" s="7"/>
      <c r="J128" s="7"/>
      <c r="K128" s="7"/>
      <c r="L128" s="7"/>
      <c r="M128" s="7"/>
      <c r="N128" s="7"/>
      <c r="O128" s="7"/>
      <c r="P128" s="7"/>
      <c r="Q128" s="7"/>
      <c r="R128" s="7"/>
      <c r="S128" s="7"/>
      <c r="T128" s="7"/>
      <c r="U128" s="8"/>
      <c r="V128" s="80"/>
      <c r="W128" s="8"/>
      <c r="X128" s="2"/>
      <c r="Y128" s="2"/>
      <c r="Z128" s="2"/>
      <c r="AA128" s="80"/>
      <c r="AB128" s="2"/>
      <c r="AC128" s="93"/>
      <c r="AD128" s="106"/>
      <c r="AE128" s="93"/>
      <c r="AF128" s="93"/>
    </row>
    <row r="129" spans="1:32" ht="14.25" customHeight="1">
      <c r="A129" s="93"/>
      <c r="B129" s="2" t="str">
        <f t="shared" si="0"/>
        <v>Chakhei SC</v>
      </c>
      <c r="C129" s="3">
        <v>129</v>
      </c>
      <c r="D129" s="42"/>
      <c r="E129" s="99" t="s">
        <v>377</v>
      </c>
      <c r="F129" s="100"/>
      <c r="G129" s="101" t="s">
        <v>57</v>
      </c>
      <c r="H129" s="102" t="s">
        <v>28</v>
      </c>
      <c r="I129" s="102" t="s">
        <v>29</v>
      </c>
      <c r="J129" s="102" t="s">
        <v>30</v>
      </c>
      <c r="K129" s="102" t="s">
        <v>31</v>
      </c>
      <c r="L129" s="102" t="s">
        <v>32</v>
      </c>
      <c r="M129" s="102" t="s">
        <v>33</v>
      </c>
      <c r="N129" s="102" t="s">
        <v>34</v>
      </c>
      <c r="O129" s="102" t="s">
        <v>35</v>
      </c>
      <c r="P129" s="102" t="s">
        <v>36</v>
      </c>
      <c r="Q129" s="102"/>
      <c r="R129" s="102"/>
      <c r="S129" s="102"/>
      <c r="T129" s="102" t="s">
        <v>40</v>
      </c>
      <c r="U129" s="103" t="s">
        <v>41</v>
      </c>
      <c r="V129" s="104" t="s">
        <v>42</v>
      </c>
      <c r="W129" s="105" t="s">
        <v>123</v>
      </c>
      <c r="X129" s="102" t="s">
        <v>44</v>
      </c>
      <c r="Y129" s="176"/>
      <c r="Z129" s="176"/>
      <c r="AA129" s="177" t="s">
        <v>124</v>
      </c>
      <c r="AB129" s="176"/>
      <c r="AC129" s="93"/>
      <c r="AD129" s="106"/>
      <c r="AE129" s="93"/>
      <c r="AF129" s="93"/>
    </row>
    <row r="130" spans="1:32" ht="1.5" customHeight="1">
      <c r="A130" s="93"/>
      <c r="B130" s="2" t="str">
        <f t="shared" si="0"/>
        <v>Chakhei SC</v>
      </c>
      <c r="C130" s="3">
        <v>130</v>
      </c>
      <c r="D130" s="42"/>
      <c r="E130" s="3"/>
      <c r="F130" s="78"/>
      <c r="G130" s="98"/>
      <c r="H130" s="7"/>
      <c r="I130" s="7"/>
      <c r="J130" s="7"/>
      <c r="K130" s="7"/>
      <c r="L130" s="7"/>
      <c r="M130" s="7"/>
      <c r="N130" s="7"/>
      <c r="O130" s="7"/>
      <c r="P130" s="7"/>
      <c r="Q130" s="7"/>
      <c r="R130" s="7"/>
      <c r="S130" s="7"/>
      <c r="T130" s="7"/>
      <c r="U130" s="8"/>
      <c r="V130" s="80"/>
      <c r="W130" s="8"/>
      <c r="X130" s="2"/>
      <c r="Y130" s="2"/>
      <c r="Z130" s="2"/>
      <c r="AA130" s="80"/>
      <c r="AB130" s="2"/>
      <c r="AC130" s="93"/>
      <c r="AD130" s="106"/>
      <c r="AE130" s="93"/>
      <c r="AF130" s="93"/>
    </row>
    <row r="131" spans="1:32" ht="12.75" customHeight="1">
      <c r="A131" s="93"/>
      <c r="B131" s="2" t="str">
        <f t="shared" si="0"/>
        <v>Chakhei SC</v>
      </c>
      <c r="C131" s="3">
        <v>131</v>
      </c>
      <c r="D131" s="42"/>
      <c r="E131" s="54">
        <v>1</v>
      </c>
      <c r="F131" s="88" t="s">
        <v>378</v>
      </c>
      <c r="G131" s="197" t="s">
        <v>379</v>
      </c>
      <c r="H131" s="61">
        <v>1</v>
      </c>
      <c r="I131" s="61">
        <v>1</v>
      </c>
      <c r="J131" s="61">
        <v>1</v>
      </c>
      <c r="K131" s="61"/>
      <c r="L131" s="61"/>
      <c r="M131" s="61"/>
      <c r="N131" s="61"/>
      <c r="O131" s="61"/>
      <c r="P131" s="61"/>
      <c r="Q131" s="61"/>
      <c r="R131" s="61"/>
      <c r="S131" s="61"/>
      <c r="T131" s="62">
        <f>SUM(H131:S131)</f>
        <v>3</v>
      </c>
      <c r="U131" s="63">
        <v>12</v>
      </c>
      <c r="V131" s="75">
        <f>T131/U131</f>
        <v>0.25</v>
      </c>
      <c r="W131" s="63">
        <v>5</v>
      </c>
      <c r="X131" s="76"/>
      <c r="Y131" s="183"/>
      <c r="Z131" s="183"/>
      <c r="AA131" s="107" t="s">
        <v>129</v>
      </c>
      <c r="AB131" s="183"/>
      <c r="AC131" s="93"/>
      <c r="AD131" s="190" t="str">
        <f>F131</f>
        <v>Submission of Monthly NIDDCP report (before 5th of next month)  Y=1 /N=0</v>
      </c>
      <c r="AE131" s="106"/>
      <c r="AF131" s="93"/>
    </row>
    <row r="132" spans="1:32" ht="1.5" customHeight="1">
      <c r="A132" s="93"/>
      <c r="B132" s="2" t="str">
        <f t="shared" si="0"/>
        <v>Chakhei SC</v>
      </c>
      <c r="C132" s="3">
        <v>132</v>
      </c>
      <c r="D132" s="93"/>
      <c r="E132" s="4"/>
      <c r="F132" s="4"/>
      <c r="G132" s="109"/>
      <c r="H132" s="7"/>
      <c r="I132" s="7"/>
      <c r="J132" s="7"/>
      <c r="K132" s="7"/>
      <c r="L132" s="7"/>
      <c r="M132" s="7"/>
      <c r="N132" s="7"/>
      <c r="O132" s="7"/>
      <c r="P132" s="7"/>
      <c r="Q132" s="7"/>
      <c r="R132" s="7"/>
      <c r="S132" s="7"/>
      <c r="T132" s="7"/>
      <c r="U132" s="8"/>
      <c r="V132" s="80"/>
      <c r="W132" s="8"/>
      <c r="X132" s="2"/>
      <c r="Y132" s="2"/>
      <c r="Z132" s="2"/>
      <c r="AA132" s="80"/>
      <c r="AB132" s="2"/>
      <c r="AC132" s="93"/>
      <c r="AD132" s="106"/>
      <c r="AE132" s="93"/>
      <c r="AF132" s="93"/>
    </row>
    <row r="133" spans="1:32" ht="14.25" customHeight="1">
      <c r="A133" s="93"/>
      <c r="B133" s="2" t="str">
        <f t="shared" si="0"/>
        <v>Chakhei SC</v>
      </c>
      <c r="C133" s="3">
        <v>133</v>
      </c>
      <c r="D133" s="42"/>
      <c r="E133" s="99" t="s">
        <v>380</v>
      </c>
      <c r="F133" s="100"/>
      <c r="G133" s="101" t="s">
        <v>57</v>
      </c>
      <c r="H133" s="102" t="s">
        <v>28</v>
      </c>
      <c r="I133" s="102" t="s">
        <v>29</v>
      </c>
      <c r="J133" s="102" t="s">
        <v>30</v>
      </c>
      <c r="K133" s="102" t="s">
        <v>31</v>
      </c>
      <c r="L133" s="102" t="s">
        <v>32</v>
      </c>
      <c r="M133" s="102" t="s">
        <v>33</v>
      </c>
      <c r="N133" s="102" t="s">
        <v>34</v>
      </c>
      <c r="O133" s="102" t="s">
        <v>35</v>
      </c>
      <c r="P133" s="102" t="s">
        <v>36</v>
      </c>
      <c r="Q133" s="102"/>
      <c r="R133" s="102"/>
      <c r="S133" s="102"/>
      <c r="T133" s="102" t="s">
        <v>40</v>
      </c>
      <c r="U133" s="103" t="s">
        <v>41</v>
      </c>
      <c r="V133" s="104" t="s">
        <v>42</v>
      </c>
      <c r="W133" s="105" t="s">
        <v>123</v>
      </c>
      <c r="X133" s="102" t="s">
        <v>44</v>
      </c>
      <c r="Y133" s="176"/>
      <c r="Z133" s="176"/>
      <c r="AA133" s="177" t="s">
        <v>124</v>
      </c>
      <c r="AB133" s="176"/>
      <c r="AC133" s="93"/>
      <c r="AD133" s="106"/>
      <c r="AE133" s="93"/>
      <c r="AF133" s="93"/>
    </row>
    <row r="134" spans="1:32" ht="1.5" customHeight="1">
      <c r="A134" s="93"/>
      <c r="B134" s="2" t="str">
        <f t="shared" si="0"/>
        <v>Chakhei SC</v>
      </c>
      <c r="C134" s="3">
        <v>134</v>
      </c>
      <c r="D134" s="42"/>
      <c r="E134" s="3"/>
      <c r="F134" s="78"/>
      <c r="G134" s="98"/>
      <c r="H134" s="7"/>
      <c r="I134" s="7"/>
      <c r="J134" s="7"/>
      <c r="K134" s="7"/>
      <c r="L134" s="7"/>
      <c r="M134" s="7"/>
      <c r="N134" s="7"/>
      <c r="O134" s="7"/>
      <c r="P134" s="7"/>
      <c r="Q134" s="7"/>
      <c r="R134" s="7"/>
      <c r="S134" s="7"/>
      <c r="T134" s="7"/>
      <c r="U134" s="8"/>
      <c r="V134" s="80"/>
      <c r="W134" s="8"/>
      <c r="X134" s="2"/>
      <c r="Y134" s="2"/>
      <c r="Z134" s="2"/>
      <c r="AA134" s="80"/>
      <c r="AB134" s="2"/>
      <c r="AC134" s="93"/>
      <c r="AD134" s="106"/>
      <c r="AE134" s="93"/>
      <c r="AF134" s="93"/>
    </row>
    <row r="135" spans="1:32" ht="13.5" customHeight="1">
      <c r="A135" s="93"/>
      <c r="B135" s="2" t="str">
        <f t="shared" si="0"/>
        <v>Chakhei SC</v>
      </c>
      <c r="C135" s="3">
        <v>135</v>
      </c>
      <c r="D135" s="42"/>
      <c r="E135" s="54">
        <v>1</v>
      </c>
      <c r="F135" s="88" t="s">
        <v>381</v>
      </c>
      <c r="G135" s="197" t="s">
        <v>379</v>
      </c>
      <c r="H135" s="61">
        <v>1</v>
      </c>
      <c r="I135" s="61">
        <v>1</v>
      </c>
      <c r="J135" s="61">
        <v>1</v>
      </c>
      <c r="K135" s="61"/>
      <c r="L135" s="61"/>
      <c r="M135" s="61"/>
      <c r="N135" s="61"/>
      <c r="O135" s="61"/>
      <c r="P135" s="61"/>
      <c r="Q135" s="61"/>
      <c r="R135" s="61"/>
      <c r="S135" s="61"/>
      <c r="T135" s="62">
        <f>SUM(H135:S135)</f>
        <v>3</v>
      </c>
      <c r="U135" s="63">
        <v>12</v>
      </c>
      <c r="V135" s="75">
        <f>T135/U135</f>
        <v>0.25</v>
      </c>
      <c r="W135" s="63">
        <v>5</v>
      </c>
      <c r="X135" s="76"/>
      <c r="Y135" s="183"/>
      <c r="Z135" s="183"/>
      <c r="AA135" s="107" t="s">
        <v>129</v>
      </c>
      <c r="AB135" s="183"/>
      <c r="AC135" s="93"/>
      <c r="AD135" s="190" t="str">
        <f>F135</f>
        <v>Submission of Monthly NLEP report  (before 5th of next month)  Y=1 /N=0</v>
      </c>
      <c r="AE135" s="106"/>
      <c r="AF135" s="93"/>
    </row>
    <row r="136" spans="1:32" ht="1.5" customHeight="1">
      <c r="A136" s="93"/>
      <c r="B136" s="2" t="str">
        <f t="shared" si="0"/>
        <v>Chakhei SC</v>
      </c>
      <c r="C136" s="3">
        <v>136</v>
      </c>
      <c r="D136" s="93"/>
      <c r="E136" s="4"/>
      <c r="F136" s="4"/>
      <c r="G136" s="109"/>
      <c r="H136" s="7"/>
      <c r="I136" s="7"/>
      <c r="J136" s="7"/>
      <c r="K136" s="7"/>
      <c r="L136" s="7"/>
      <c r="M136" s="7"/>
      <c r="N136" s="7"/>
      <c r="O136" s="7"/>
      <c r="P136" s="7"/>
      <c r="Q136" s="7"/>
      <c r="R136" s="7"/>
      <c r="S136" s="7"/>
      <c r="T136" s="7"/>
      <c r="U136" s="8"/>
      <c r="V136" s="80"/>
      <c r="W136" s="8"/>
      <c r="X136" s="2"/>
      <c r="Y136" s="2"/>
      <c r="Z136" s="2"/>
      <c r="AA136" s="80"/>
      <c r="AB136" s="2"/>
      <c r="AC136" s="93"/>
      <c r="AD136" s="106"/>
      <c r="AE136" s="93"/>
      <c r="AF136" s="93"/>
    </row>
    <row r="137" spans="1:32" ht="14.25" customHeight="1">
      <c r="A137" s="93"/>
      <c r="B137" s="2" t="str">
        <f t="shared" si="0"/>
        <v>Chakhei SC</v>
      </c>
      <c r="C137" s="3">
        <v>137</v>
      </c>
      <c r="D137" s="42"/>
      <c r="E137" s="99" t="s">
        <v>382</v>
      </c>
      <c r="F137" s="100"/>
      <c r="G137" s="101" t="s">
        <v>57</v>
      </c>
      <c r="H137" s="102" t="s">
        <v>28</v>
      </c>
      <c r="I137" s="102" t="s">
        <v>29</v>
      </c>
      <c r="J137" s="102" t="s">
        <v>30</v>
      </c>
      <c r="K137" s="102" t="s">
        <v>31</v>
      </c>
      <c r="L137" s="102" t="s">
        <v>32</v>
      </c>
      <c r="M137" s="102" t="s">
        <v>33</v>
      </c>
      <c r="N137" s="102" t="s">
        <v>34</v>
      </c>
      <c r="O137" s="102" t="s">
        <v>35</v>
      </c>
      <c r="P137" s="102" t="s">
        <v>36</v>
      </c>
      <c r="Q137" s="102" t="s">
        <v>37</v>
      </c>
      <c r="R137" s="102" t="s">
        <v>38</v>
      </c>
      <c r="S137" s="102" t="s">
        <v>39</v>
      </c>
      <c r="T137" s="102" t="s">
        <v>40</v>
      </c>
      <c r="U137" s="103" t="s">
        <v>41</v>
      </c>
      <c r="V137" s="104" t="s">
        <v>42</v>
      </c>
      <c r="W137" s="105" t="s">
        <v>123</v>
      </c>
      <c r="X137" s="102" t="s">
        <v>44</v>
      </c>
      <c r="Y137" s="176"/>
      <c r="Z137" s="176"/>
      <c r="AA137" s="177" t="s">
        <v>124</v>
      </c>
      <c r="AB137" s="176"/>
      <c r="AC137" s="93"/>
      <c r="AD137" s="106"/>
      <c r="AE137" s="93"/>
      <c r="AF137" s="93"/>
    </row>
    <row r="138" spans="1:32" ht="1.5" customHeight="1">
      <c r="A138" s="93"/>
      <c r="B138" s="2" t="str">
        <f t="shared" si="0"/>
        <v>Chakhei SC</v>
      </c>
      <c r="C138" s="3">
        <v>138</v>
      </c>
      <c r="D138" s="42"/>
      <c r="E138" s="3"/>
      <c r="F138" s="78"/>
      <c r="G138" s="98"/>
      <c r="H138" s="7"/>
      <c r="I138" s="7"/>
      <c r="J138" s="7"/>
      <c r="K138" s="7"/>
      <c r="L138" s="7"/>
      <c r="M138" s="7"/>
      <c r="N138" s="7"/>
      <c r="O138" s="7"/>
      <c r="P138" s="7"/>
      <c r="Q138" s="7"/>
      <c r="R138" s="7"/>
      <c r="S138" s="7"/>
      <c r="T138" s="7"/>
      <c r="U138" s="8"/>
      <c r="V138" s="80"/>
      <c r="W138" s="8"/>
      <c r="X138" s="2"/>
      <c r="Y138" s="2"/>
      <c r="Z138" s="2"/>
      <c r="AA138" s="80"/>
      <c r="AB138" s="2"/>
      <c r="AC138" s="93"/>
      <c r="AD138" s="106"/>
      <c r="AE138" s="93"/>
      <c r="AF138" s="93"/>
    </row>
    <row r="139" spans="1:32" ht="14.25" customHeight="1">
      <c r="A139" s="93"/>
      <c r="B139" s="2" t="str">
        <f t="shared" si="0"/>
        <v>Chakhei SC</v>
      </c>
      <c r="C139" s="3">
        <v>139</v>
      </c>
      <c r="D139" s="42"/>
      <c r="E139" s="54">
        <v>1</v>
      </c>
      <c r="F139" s="88" t="s">
        <v>383</v>
      </c>
      <c r="G139" s="197" t="s">
        <v>379</v>
      </c>
      <c r="H139" s="61">
        <v>1</v>
      </c>
      <c r="I139" s="61">
        <v>1</v>
      </c>
      <c r="J139" s="61">
        <v>1</v>
      </c>
      <c r="K139" s="61"/>
      <c r="L139" s="61"/>
      <c r="M139" s="61"/>
      <c r="N139" s="61"/>
      <c r="O139" s="61"/>
      <c r="P139" s="61"/>
      <c r="Q139" s="61"/>
      <c r="R139" s="61"/>
      <c r="S139" s="61"/>
      <c r="T139" s="62">
        <f>SUM(H139:S139)</f>
        <v>3</v>
      </c>
      <c r="U139" s="63">
        <v>12</v>
      </c>
      <c r="V139" s="75">
        <f>T139/U139</f>
        <v>0.25</v>
      </c>
      <c r="W139" s="63">
        <v>5</v>
      </c>
      <c r="X139" s="76"/>
      <c r="Y139" s="183"/>
      <c r="Z139" s="183"/>
      <c r="AA139" s="107" t="s">
        <v>129</v>
      </c>
      <c r="AB139" s="183"/>
      <c r="AC139" s="93"/>
      <c r="AD139" s="190" t="str">
        <f>F139</f>
        <v>Submission of Monthly Animal Bite report (Rabies control Prog) (before 5th of next month)  Y=1 /N=0</v>
      </c>
      <c r="AE139" s="106"/>
      <c r="AF139" s="93"/>
    </row>
    <row r="140" spans="1:32" ht="1.5" customHeight="1">
      <c r="A140" s="93"/>
      <c r="B140" s="2" t="str">
        <f t="shared" si="0"/>
        <v>Chakhei SC</v>
      </c>
      <c r="C140" s="3">
        <v>140</v>
      </c>
      <c r="D140" s="93"/>
      <c r="E140" s="4"/>
      <c r="F140" s="4"/>
      <c r="G140" s="109"/>
      <c r="H140" s="7"/>
      <c r="I140" s="7"/>
      <c r="J140" s="7"/>
      <c r="K140" s="7"/>
      <c r="L140" s="7"/>
      <c r="M140" s="7"/>
      <c r="N140" s="7"/>
      <c r="O140" s="7"/>
      <c r="P140" s="7"/>
      <c r="Q140" s="7"/>
      <c r="R140" s="7"/>
      <c r="S140" s="7"/>
      <c r="T140" s="7"/>
      <c r="U140" s="8"/>
      <c r="V140" s="80"/>
      <c r="W140" s="8"/>
      <c r="X140" s="2"/>
      <c r="Y140" s="2"/>
      <c r="Z140" s="2"/>
      <c r="AA140" s="80"/>
      <c r="AB140" s="2"/>
      <c r="AC140" s="93"/>
      <c r="AD140" s="106"/>
      <c r="AE140" s="93"/>
      <c r="AF140" s="93"/>
    </row>
    <row r="141" spans="1:32" ht="14.25" customHeight="1">
      <c r="A141" s="93"/>
      <c r="B141" s="2" t="str">
        <f t="shared" si="0"/>
        <v>Chakhei SC</v>
      </c>
      <c r="C141" s="3">
        <v>141</v>
      </c>
      <c r="D141" s="42"/>
      <c r="E141" s="99" t="s">
        <v>384</v>
      </c>
      <c r="F141" s="100"/>
      <c r="G141" s="101" t="s">
        <v>57</v>
      </c>
      <c r="H141" s="102" t="s">
        <v>28</v>
      </c>
      <c r="I141" s="102" t="s">
        <v>29</v>
      </c>
      <c r="J141" s="102" t="s">
        <v>30</v>
      </c>
      <c r="K141" s="102" t="s">
        <v>31</v>
      </c>
      <c r="L141" s="102" t="s">
        <v>32</v>
      </c>
      <c r="M141" s="102" t="s">
        <v>33</v>
      </c>
      <c r="N141" s="102" t="s">
        <v>34</v>
      </c>
      <c r="O141" s="102" t="s">
        <v>35</v>
      </c>
      <c r="P141" s="102" t="s">
        <v>36</v>
      </c>
      <c r="Q141" s="102" t="s">
        <v>37</v>
      </c>
      <c r="R141" s="102" t="s">
        <v>38</v>
      </c>
      <c r="S141" s="102" t="s">
        <v>39</v>
      </c>
      <c r="T141" s="102" t="s">
        <v>40</v>
      </c>
      <c r="U141" s="103" t="s">
        <v>41</v>
      </c>
      <c r="V141" s="104" t="s">
        <v>42</v>
      </c>
      <c r="W141" s="105" t="s">
        <v>123</v>
      </c>
      <c r="X141" s="102" t="s">
        <v>44</v>
      </c>
      <c r="Y141" s="176"/>
      <c r="Z141" s="176"/>
      <c r="AA141" s="177" t="s">
        <v>124</v>
      </c>
      <c r="AB141" s="176"/>
      <c r="AC141" s="93"/>
      <c r="AD141" s="106"/>
      <c r="AE141" s="93"/>
      <c r="AF141" s="93"/>
    </row>
    <row r="142" spans="1:32" ht="1.5" customHeight="1">
      <c r="A142" s="93"/>
      <c r="B142" s="2" t="str">
        <f t="shared" si="0"/>
        <v>Chakhei SC</v>
      </c>
      <c r="C142" s="3">
        <v>142</v>
      </c>
      <c r="D142" s="42"/>
      <c r="E142" s="3"/>
      <c r="F142" s="78"/>
      <c r="G142" s="98"/>
      <c r="H142" s="7"/>
      <c r="I142" s="7"/>
      <c r="J142" s="7"/>
      <c r="K142" s="7"/>
      <c r="L142" s="7"/>
      <c r="M142" s="7"/>
      <c r="N142" s="7"/>
      <c r="O142" s="7"/>
      <c r="P142" s="7"/>
      <c r="Q142" s="7"/>
      <c r="R142" s="7"/>
      <c r="S142" s="7"/>
      <c r="T142" s="7"/>
      <c r="U142" s="8"/>
      <c r="V142" s="80"/>
      <c r="W142" s="8"/>
      <c r="X142" s="2"/>
      <c r="Y142" s="2"/>
      <c r="Z142" s="2"/>
      <c r="AA142" s="80"/>
      <c r="AB142" s="2"/>
      <c r="AC142" s="93"/>
      <c r="AD142" s="106"/>
      <c r="AE142" s="93"/>
      <c r="AF142" s="93"/>
    </row>
    <row r="143" spans="1:32" ht="14.25" customHeight="1">
      <c r="A143" s="93"/>
      <c r="B143" s="2" t="str">
        <f t="shared" si="0"/>
        <v>Chakhei SC</v>
      </c>
      <c r="C143" s="3">
        <v>143</v>
      </c>
      <c r="D143" s="42"/>
      <c r="E143" s="54">
        <v>1</v>
      </c>
      <c r="F143" s="88" t="s">
        <v>385</v>
      </c>
      <c r="G143" s="197" t="s">
        <v>379</v>
      </c>
      <c r="H143" s="61">
        <v>1</v>
      </c>
      <c r="I143" s="61">
        <v>1</v>
      </c>
      <c r="J143" s="61">
        <v>1</v>
      </c>
      <c r="K143" s="61"/>
      <c r="L143" s="61"/>
      <c r="M143" s="61"/>
      <c r="N143" s="61"/>
      <c r="O143" s="61"/>
      <c r="P143" s="61"/>
      <c r="Q143" s="61"/>
      <c r="R143" s="61"/>
      <c r="S143" s="61"/>
      <c r="T143" s="62">
        <f>SUM(H143:S143)</f>
        <v>3</v>
      </c>
      <c r="U143" s="63">
        <v>12</v>
      </c>
      <c r="V143" s="75">
        <f>T143/U143</f>
        <v>0.25</v>
      </c>
      <c r="W143" s="63"/>
      <c r="X143" s="76"/>
      <c r="Y143" s="183"/>
      <c r="Z143" s="183"/>
      <c r="AA143" s="107" t="s">
        <v>129</v>
      </c>
      <c r="AB143" s="183"/>
      <c r="AC143" s="93"/>
      <c r="AD143" s="190" t="str">
        <f>F143</f>
        <v>Submission of  IDSP report  / IHIP reports  Y=1 /N=0</v>
      </c>
      <c r="AE143" s="106"/>
      <c r="AF143" s="93"/>
    </row>
    <row r="144" spans="1:32" ht="1.5" customHeight="1">
      <c r="A144" s="93"/>
      <c r="B144" s="2" t="str">
        <f t="shared" si="0"/>
        <v>Chakhei SC</v>
      </c>
      <c r="C144" s="3">
        <v>144</v>
      </c>
      <c r="D144" s="93"/>
      <c r="E144" s="4"/>
      <c r="F144" s="4"/>
      <c r="G144" s="109"/>
      <c r="H144" s="7"/>
      <c r="I144" s="7"/>
      <c r="J144" s="7"/>
      <c r="K144" s="7"/>
      <c r="L144" s="7"/>
      <c r="M144" s="7"/>
      <c r="N144" s="7"/>
      <c r="O144" s="7"/>
      <c r="P144" s="7"/>
      <c r="Q144" s="7"/>
      <c r="R144" s="7"/>
      <c r="S144" s="7"/>
      <c r="T144" s="7"/>
      <c r="U144" s="8"/>
      <c r="V144" s="80"/>
      <c r="W144" s="8"/>
      <c r="X144" s="2"/>
      <c r="Y144" s="2"/>
      <c r="Z144" s="2"/>
      <c r="AA144" s="80"/>
      <c r="AB144" s="2"/>
      <c r="AC144" s="93"/>
      <c r="AD144" s="106"/>
      <c r="AE144" s="93"/>
      <c r="AF144" s="93"/>
    </row>
    <row r="145" spans="1:32" ht="14.25" customHeight="1">
      <c r="A145" s="93"/>
      <c r="B145" s="2" t="str">
        <f t="shared" si="0"/>
        <v>Chakhei SC</v>
      </c>
      <c r="C145" s="3">
        <v>145</v>
      </c>
      <c r="D145" s="93"/>
      <c r="E145" s="99" t="s">
        <v>386</v>
      </c>
      <c r="F145" s="198"/>
      <c r="G145" s="101" t="s">
        <v>57</v>
      </c>
      <c r="H145" s="102" t="s">
        <v>28</v>
      </c>
      <c r="I145" s="102" t="s">
        <v>29</v>
      </c>
      <c r="J145" s="102" t="s">
        <v>30</v>
      </c>
      <c r="K145" s="102" t="s">
        <v>31</v>
      </c>
      <c r="L145" s="102" t="s">
        <v>32</v>
      </c>
      <c r="M145" s="102" t="s">
        <v>33</v>
      </c>
      <c r="N145" s="102" t="s">
        <v>34</v>
      </c>
      <c r="O145" s="102" t="s">
        <v>35</v>
      </c>
      <c r="P145" s="102" t="s">
        <v>36</v>
      </c>
      <c r="Q145" s="102"/>
      <c r="R145" s="102"/>
      <c r="S145" s="102"/>
      <c r="T145" s="102" t="s">
        <v>40</v>
      </c>
      <c r="U145" s="103" t="s">
        <v>41</v>
      </c>
      <c r="V145" s="104" t="s">
        <v>42</v>
      </c>
      <c r="W145" s="105" t="s">
        <v>123</v>
      </c>
      <c r="X145" s="102" t="s">
        <v>44</v>
      </c>
      <c r="Y145" s="176"/>
      <c r="Z145" s="176"/>
      <c r="AA145" s="177" t="s">
        <v>124</v>
      </c>
      <c r="AB145" s="176"/>
      <c r="AC145" s="93"/>
      <c r="AD145" s="106"/>
      <c r="AE145" s="93"/>
      <c r="AF145" s="93"/>
    </row>
    <row r="146" spans="1:32" ht="1.5" customHeight="1">
      <c r="A146" s="93"/>
      <c r="B146" s="2" t="str">
        <f t="shared" si="0"/>
        <v>Chakhei SC</v>
      </c>
      <c r="C146" s="3">
        <v>146</v>
      </c>
      <c r="D146" s="93"/>
      <c r="E146" s="3"/>
      <c r="F146" s="4"/>
      <c r="G146" s="109"/>
      <c r="H146" s="7"/>
      <c r="I146" s="7"/>
      <c r="J146" s="7"/>
      <c r="K146" s="7"/>
      <c r="L146" s="7"/>
      <c r="M146" s="7"/>
      <c r="N146" s="7"/>
      <c r="O146" s="7"/>
      <c r="P146" s="7"/>
      <c r="Q146" s="7"/>
      <c r="R146" s="7"/>
      <c r="S146" s="7"/>
      <c r="T146" s="7"/>
      <c r="U146" s="8"/>
      <c r="V146" s="80"/>
      <c r="W146" s="8"/>
      <c r="X146" s="2"/>
      <c r="Y146" s="2"/>
      <c r="Z146" s="2"/>
      <c r="AA146" s="80"/>
      <c r="AB146" s="2"/>
      <c r="AC146" s="93"/>
      <c r="AD146" s="106"/>
      <c r="AE146" s="93"/>
      <c r="AF146" s="93"/>
    </row>
    <row r="147" spans="1:32" ht="24.75" customHeight="1">
      <c r="A147" s="93"/>
      <c r="B147" s="2" t="str">
        <f t="shared" si="0"/>
        <v>Chakhei SC</v>
      </c>
      <c r="C147" s="3">
        <v>147</v>
      </c>
      <c r="D147" s="93"/>
      <c r="E147" s="58">
        <v>1</v>
      </c>
      <c r="F147" s="59" t="s">
        <v>387</v>
      </c>
      <c r="G147" s="197" t="s">
        <v>379</v>
      </c>
      <c r="H147" s="61">
        <v>1</v>
      </c>
      <c r="I147" s="61">
        <v>1</v>
      </c>
      <c r="J147" s="61">
        <v>1</v>
      </c>
      <c r="K147" s="61"/>
      <c r="L147" s="61"/>
      <c r="M147" s="61"/>
      <c r="N147" s="61"/>
      <c r="O147" s="61"/>
      <c r="P147" s="61"/>
      <c r="Q147" s="61"/>
      <c r="R147" s="61"/>
      <c r="S147" s="61"/>
      <c r="T147" s="62">
        <f t="shared" ref="T147:T148" si="29">SUM(H147:S147)</f>
        <v>3</v>
      </c>
      <c r="U147" s="63">
        <v>12</v>
      </c>
      <c r="V147" s="75">
        <f t="shared" ref="V147:V148" si="30">T147/U147</f>
        <v>0.25</v>
      </c>
      <c r="W147" s="63">
        <v>10</v>
      </c>
      <c r="X147" s="76"/>
      <c r="Y147" s="183"/>
      <c r="Z147" s="183"/>
      <c r="AA147" s="107" t="s">
        <v>129</v>
      </c>
      <c r="AB147" s="183"/>
      <c r="AC147" s="93"/>
      <c r="AD147" s="106" t="str">
        <f t="shared" ref="AD147:AD148" si="31">F147</f>
        <v>Timely Submission of HMIS (To be submitted to PHC or Portal updation before 5 of every month) Y=1 /N=0</v>
      </c>
      <c r="AE147" s="106"/>
      <c r="AF147" s="93"/>
    </row>
    <row r="148" spans="1:32" ht="13.5" customHeight="1">
      <c r="A148" s="93"/>
      <c r="B148" s="2" t="str">
        <f t="shared" si="0"/>
        <v>Chakhei SC</v>
      </c>
      <c r="C148" s="3">
        <v>148</v>
      </c>
      <c r="D148" s="93"/>
      <c r="E148" s="58">
        <v>2</v>
      </c>
      <c r="F148" s="59" t="s">
        <v>388</v>
      </c>
      <c r="G148" s="197" t="s">
        <v>379</v>
      </c>
      <c r="H148" s="61">
        <v>1</v>
      </c>
      <c r="I148" s="61">
        <v>1</v>
      </c>
      <c r="J148" s="61">
        <v>1</v>
      </c>
      <c r="K148" s="61"/>
      <c r="L148" s="61"/>
      <c r="M148" s="61"/>
      <c r="N148" s="61"/>
      <c r="O148" s="61"/>
      <c r="P148" s="61"/>
      <c r="Q148" s="61"/>
      <c r="R148" s="61"/>
      <c r="S148" s="61"/>
      <c r="T148" s="62">
        <f t="shared" si="29"/>
        <v>3</v>
      </c>
      <c r="U148" s="63">
        <v>12</v>
      </c>
      <c r="V148" s="75">
        <f t="shared" si="30"/>
        <v>0.25</v>
      </c>
      <c r="W148" s="63"/>
      <c r="X148" s="76"/>
      <c r="Y148" s="183"/>
      <c r="Z148" s="183"/>
      <c r="AA148" s="107" t="s">
        <v>129</v>
      </c>
      <c r="AB148" s="183"/>
      <c r="AC148" s="93"/>
      <c r="AD148" s="106" t="str">
        <f t="shared" si="31"/>
        <v>HMIS Report Completeness- Unfilled data  (No=1, Yes=0)</v>
      </c>
      <c r="AE148" s="106"/>
      <c r="AF148" s="93"/>
    </row>
    <row r="149" spans="1:32" ht="1.5" customHeight="1">
      <c r="A149" s="93"/>
      <c r="B149" s="2" t="str">
        <f t="shared" si="0"/>
        <v>Chakhei SC</v>
      </c>
      <c r="C149" s="3">
        <v>149</v>
      </c>
      <c r="D149" s="93"/>
      <c r="E149" s="3"/>
      <c r="F149" s="4"/>
      <c r="G149" s="109"/>
      <c r="H149" s="7"/>
      <c r="I149" s="7"/>
      <c r="J149" s="7"/>
      <c r="K149" s="7"/>
      <c r="L149" s="7"/>
      <c r="M149" s="7"/>
      <c r="N149" s="7"/>
      <c r="O149" s="7"/>
      <c r="P149" s="7"/>
      <c r="Q149" s="7"/>
      <c r="R149" s="7"/>
      <c r="S149" s="7"/>
      <c r="T149" s="7"/>
      <c r="U149" s="8"/>
      <c r="V149" s="80"/>
      <c r="W149" s="8"/>
      <c r="X149" s="2"/>
      <c r="Y149" s="2"/>
      <c r="Z149" s="2"/>
      <c r="AA149" s="80"/>
      <c r="AB149" s="2"/>
      <c r="AC149" s="93"/>
      <c r="AD149" s="106"/>
      <c r="AE149" s="93"/>
      <c r="AF149" s="93"/>
    </row>
    <row r="150" spans="1:32" ht="14.25" customHeight="1">
      <c r="A150" s="93"/>
      <c r="B150" s="2" t="str">
        <f t="shared" si="0"/>
        <v>Chakhei SC</v>
      </c>
      <c r="C150" s="3">
        <v>150</v>
      </c>
      <c r="D150" s="93"/>
      <c r="E150" s="99" t="s">
        <v>389</v>
      </c>
      <c r="F150" s="198"/>
      <c r="G150" s="101" t="s">
        <v>57</v>
      </c>
      <c r="H150" s="102" t="s">
        <v>28</v>
      </c>
      <c r="I150" s="102" t="s">
        <v>29</v>
      </c>
      <c r="J150" s="102" t="s">
        <v>30</v>
      </c>
      <c r="K150" s="102" t="s">
        <v>31</v>
      </c>
      <c r="L150" s="102" t="s">
        <v>32</v>
      </c>
      <c r="M150" s="102" t="s">
        <v>33</v>
      </c>
      <c r="N150" s="102" t="s">
        <v>34</v>
      </c>
      <c r="O150" s="102" t="s">
        <v>35</v>
      </c>
      <c r="P150" s="102" t="s">
        <v>36</v>
      </c>
      <c r="Q150" s="102" t="s">
        <v>37</v>
      </c>
      <c r="R150" s="102" t="s">
        <v>38</v>
      </c>
      <c r="S150" s="102" t="s">
        <v>39</v>
      </c>
      <c r="T150" s="102" t="s">
        <v>40</v>
      </c>
      <c r="U150" s="103" t="s">
        <v>41</v>
      </c>
      <c r="V150" s="104" t="s">
        <v>42</v>
      </c>
      <c r="W150" s="105" t="s">
        <v>123</v>
      </c>
      <c r="X150" s="102" t="s">
        <v>44</v>
      </c>
      <c r="Y150" s="176"/>
      <c r="Z150" s="176"/>
      <c r="AA150" s="177" t="s">
        <v>124</v>
      </c>
      <c r="AB150" s="176"/>
      <c r="AC150" s="93"/>
      <c r="AD150" s="106"/>
      <c r="AE150" s="93"/>
      <c r="AF150" s="93"/>
    </row>
    <row r="151" spans="1:32" ht="1.5" customHeight="1">
      <c r="A151" s="93"/>
      <c r="B151" s="2" t="str">
        <f t="shared" si="0"/>
        <v>Chakhei SC</v>
      </c>
      <c r="C151" s="3">
        <v>151</v>
      </c>
      <c r="D151" s="93"/>
      <c r="E151" s="3"/>
      <c r="F151" s="4"/>
      <c r="G151" s="109"/>
      <c r="H151" s="7"/>
      <c r="I151" s="7"/>
      <c r="J151" s="7"/>
      <c r="K151" s="7"/>
      <c r="L151" s="7"/>
      <c r="M151" s="7"/>
      <c r="N151" s="7"/>
      <c r="O151" s="7"/>
      <c r="P151" s="7"/>
      <c r="Q151" s="7"/>
      <c r="R151" s="7"/>
      <c r="S151" s="7"/>
      <c r="T151" s="7"/>
      <c r="U151" s="8"/>
      <c r="V151" s="80"/>
      <c r="W151" s="8"/>
      <c r="X151" s="2"/>
      <c r="Y151" s="2"/>
      <c r="Z151" s="2"/>
      <c r="AA151" s="80"/>
      <c r="AB151" s="2"/>
      <c r="AC151" s="93"/>
      <c r="AD151" s="106"/>
      <c r="AE151" s="93"/>
      <c r="AF151" s="93"/>
    </row>
    <row r="152" spans="1:32" ht="24.75" customHeight="1">
      <c r="A152" s="93"/>
      <c r="B152" s="2" t="str">
        <f t="shared" si="0"/>
        <v>Chakhei SC</v>
      </c>
      <c r="C152" s="3">
        <v>152</v>
      </c>
      <c r="D152" s="93"/>
      <c r="E152" s="54">
        <v>1</v>
      </c>
      <c r="F152" s="120" t="s">
        <v>390</v>
      </c>
      <c r="G152" s="197" t="s">
        <v>379</v>
      </c>
      <c r="H152" s="61">
        <v>1</v>
      </c>
      <c r="I152" s="61">
        <v>1</v>
      </c>
      <c r="J152" s="61">
        <v>1</v>
      </c>
      <c r="K152" s="61"/>
      <c r="L152" s="61"/>
      <c r="M152" s="61"/>
      <c r="N152" s="61"/>
      <c r="O152" s="61"/>
      <c r="P152" s="61"/>
      <c r="Q152" s="61"/>
      <c r="R152" s="61"/>
      <c r="S152" s="61"/>
      <c r="T152" s="62">
        <f t="shared" ref="T152:T153" si="32">SUM(H152:S152)</f>
        <v>3</v>
      </c>
      <c r="U152" s="63">
        <v>12</v>
      </c>
      <c r="V152" s="75">
        <f t="shared" ref="V152:V153" si="33">T152/U152</f>
        <v>0.25</v>
      </c>
      <c r="W152" s="63">
        <v>5</v>
      </c>
      <c r="X152" s="76"/>
      <c r="Y152" s="183"/>
      <c r="Z152" s="183"/>
      <c r="AA152" s="107" t="s">
        <v>129</v>
      </c>
      <c r="AB152" s="183"/>
      <c r="AC152" s="93"/>
      <c r="AD152" s="106" t="str">
        <f>F152</f>
        <v>Timely Submission of monthly  United Fund Report  of Sub Centre and Clinics (Some Clinic)  (before 5th of next month)  Y=1 /N=0</v>
      </c>
      <c r="AE152" s="106"/>
      <c r="AF152" s="93"/>
    </row>
    <row r="153" spans="1:32" ht="24.75" customHeight="1">
      <c r="A153" s="93"/>
      <c r="B153" s="2" t="str">
        <f t="shared" si="0"/>
        <v>Chakhei SC</v>
      </c>
      <c r="C153" s="3">
        <v>153</v>
      </c>
      <c r="D153" s="93"/>
      <c r="E153" s="54">
        <v>2</v>
      </c>
      <c r="F153" s="59" t="s">
        <v>391</v>
      </c>
      <c r="G153" s="197" t="s">
        <v>379</v>
      </c>
      <c r="H153" s="61">
        <v>1</v>
      </c>
      <c r="I153" s="61">
        <v>1</v>
      </c>
      <c r="J153" s="61">
        <v>1</v>
      </c>
      <c r="K153" s="61"/>
      <c r="L153" s="61"/>
      <c r="M153" s="61"/>
      <c r="N153" s="61"/>
      <c r="O153" s="61"/>
      <c r="P153" s="61"/>
      <c r="Q153" s="61"/>
      <c r="R153" s="61"/>
      <c r="S153" s="61"/>
      <c r="T153" s="62">
        <f t="shared" si="32"/>
        <v>3</v>
      </c>
      <c r="U153" s="63">
        <f>12*G28</f>
        <v>48</v>
      </c>
      <c r="V153" s="75">
        <f t="shared" si="33"/>
        <v>6.25E-2</v>
      </c>
      <c r="W153" s="63">
        <v>5</v>
      </c>
      <c r="X153" s="76"/>
      <c r="Y153" s="183"/>
      <c r="Z153" s="183"/>
      <c r="AA153" s="199"/>
      <c r="AB153" s="183"/>
      <c r="AC153" s="93"/>
      <c r="AD153" s="106"/>
      <c r="AE153" s="106"/>
      <c r="AF153" s="93"/>
    </row>
    <row r="154" spans="1:32" ht="1.5" customHeight="1">
      <c r="A154" s="93"/>
      <c r="B154" s="2" t="str">
        <f t="shared" si="0"/>
        <v>Chakhei SC</v>
      </c>
      <c r="C154" s="3">
        <v>154</v>
      </c>
      <c r="D154" s="42"/>
      <c r="E154" s="3"/>
      <c r="F154" s="78"/>
      <c r="G154" s="98"/>
      <c r="H154" s="7">
        <v>1</v>
      </c>
      <c r="I154" s="7"/>
      <c r="J154" s="7"/>
      <c r="K154" s="7"/>
      <c r="L154" s="7"/>
      <c r="M154" s="7"/>
      <c r="N154" s="7"/>
      <c r="O154" s="7"/>
      <c r="P154" s="7"/>
      <c r="Q154" s="7"/>
      <c r="R154" s="7"/>
      <c r="S154" s="7"/>
      <c r="T154" s="7"/>
      <c r="U154" s="8"/>
      <c r="V154" s="80"/>
      <c r="W154" s="8"/>
      <c r="X154" s="2"/>
      <c r="Y154" s="2"/>
      <c r="Z154" s="2"/>
      <c r="AA154" s="80"/>
      <c r="AB154" s="2"/>
      <c r="AC154" s="93"/>
      <c r="AD154" s="106"/>
      <c r="AE154" s="93"/>
      <c r="AF154" s="93"/>
    </row>
    <row r="155" spans="1:32" ht="14.25" customHeight="1">
      <c r="A155" s="93"/>
      <c r="B155" s="2" t="str">
        <f t="shared" si="0"/>
        <v>Chakhei SC</v>
      </c>
      <c r="C155" s="3">
        <v>155</v>
      </c>
      <c r="D155" s="42"/>
      <c r="E155" s="99" t="s">
        <v>392</v>
      </c>
      <c r="F155" s="100"/>
      <c r="G155" s="101" t="s">
        <v>57</v>
      </c>
      <c r="H155" s="102" t="s">
        <v>28</v>
      </c>
      <c r="I155" s="102" t="s">
        <v>29</v>
      </c>
      <c r="J155" s="102" t="s">
        <v>30</v>
      </c>
      <c r="K155" s="102" t="s">
        <v>31</v>
      </c>
      <c r="L155" s="102" t="s">
        <v>32</v>
      </c>
      <c r="M155" s="102" t="s">
        <v>33</v>
      </c>
      <c r="N155" s="102" t="s">
        <v>34</v>
      </c>
      <c r="O155" s="102" t="s">
        <v>35</v>
      </c>
      <c r="P155" s="102" t="s">
        <v>36</v>
      </c>
      <c r="Q155" s="102"/>
      <c r="R155" s="102"/>
      <c r="S155" s="102"/>
      <c r="T155" s="102" t="s">
        <v>40</v>
      </c>
      <c r="U155" s="103" t="s">
        <v>41</v>
      </c>
      <c r="V155" s="104" t="s">
        <v>42</v>
      </c>
      <c r="W155" s="105" t="s">
        <v>123</v>
      </c>
      <c r="X155" s="102" t="s">
        <v>44</v>
      </c>
      <c r="Y155" s="176"/>
      <c r="Z155" s="176"/>
      <c r="AA155" s="177" t="s">
        <v>124</v>
      </c>
      <c r="AB155" s="176"/>
      <c r="AC155" s="93"/>
      <c r="AD155" s="106"/>
      <c r="AE155" s="93"/>
      <c r="AF155" s="93"/>
    </row>
    <row r="156" spans="1:32" ht="1.5" customHeight="1">
      <c r="A156" s="93"/>
      <c r="B156" s="2" t="str">
        <f t="shared" si="0"/>
        <v>Chakhei SC</v>
      </c>
      <c r="C156" s="3">
        <v>156</v>
      </c>
      <c r="D156" s="42"/>
      <c r="E156" s="3"/>
      <c r="F156" s="78"/>
      <c r="G156" s="98"/>
      <c r="H156" s="7"/>
      <c r="I156" s="7"/>
      <c r="J156" s="7"/>
      <c r="K156" s="7"/>
      <c r="L156" s="7"/>
      <c r="M156" s="7"/>
      <c r="N156" s="7"/>
      <c r="O156" s="7"/>
      <c r="P156" s="7"/>
      <c r="Q156" s="7"/>
      <c r="R156" s="7"/>
      <c r="S156" s="7"/>
      <c r="T156" s="7"/>
      <c r="U156" s="8"/>
      <c r="V156" s="80"/>
      <c r="W156" s="8"/>
      <c r="X156" s="2"/>
      <c r="Y156" s="2"/>
      <c r="Z156" s="2"/>
      <c r="AA156" s="80"/>
      <c r="AB156" s="2"/>
      <c r="AC156" s="93"/>
      <c r="AD156" s="106"/>
      <c r="AE156" s="93"/>
      <c r="AF156" s="93"/>
    </row>
    <row r="157" spans="1:32" ht="14.25" customHeight="1">
      <c r="A157" s="93"/>
      <c r="B157" s="2" t="str">
        <f t="shared" si="0"/>
        <v>Chakhei SC</v>
      </c>
      <c r="C157" s="3">
        <v>157</v>
      </c>
      <c r="D157" s="42"/>
      <c r="E157" s="58">
        <v>1</v>
      </c>
      <c r="F157" s="179" t="s">
        <v>393</v>
      </c>
      <c r="G157" s="86" t="s">
        <v>394</v>
      </c>
      <c r="H157" s="61">
        <v>74</v>
      </c>
      <c r="I157" s="61">
        <v>79</v>
      </c>
      <c r="J157" s="61">
        <v>64</v>
      </c>
      <c r="K157" s="61"/>
      <c r="L157" s="61"/>
      <c r="M157" s="61"/>
      <c r="N157" s="61"/>
      <c r="O157" s="61"/>
      <c r="P157" s="61"/>
      <c r="Q157" s="61"/>
      <c r="R157" s="61"/>
      <c r="S157" s="61"/>
      <c r="T157" s="62">
        <f t="shared" ref="T157:T163" si="34">SUM(H157:S157)</f>
        <v>217</v>
      </c>
      <c r="U157" s="63">
        <f>G20</f>
        <v>2289</v>
      </c>
      <c r="V157" s="75">
        <f t="shared" ref="V157:V163" si="35">T157/U157</f>
        <v>9.480122324159021E-2</v>
      </c>
      <c r="W157" s="63">
        <v>5</v>
      </c>
      <c r="X157" s="76"/>
      <c r="Y157" s="183"/>
      <c r="Z157" s="183"/>
      <c r="AA157" s="107" t="s">
        <v>60</v>
      </c>
      <c r="AB157" s="183"/>
      <c r="AC157" s="93"/>
      <c r="AD157" s="106" t="str">
        <f t="shared" ref="AD157:AD163" si="36">F157</f>
        <v>Total OPD Register (Old+ New ) - (SC/Clinic pan tu zat) *</v>
      </c>
      <c r="AE157" s="106"/>
      <c r="AF157" s="93"/>
    </row>
    <row r="158" spans="1:32" ht="20.25" customHeight="1">
      <c r="A158" s="93"/>
      <c r="B158" s="2" t="str">
        <f t="shared" si="0"/>
        <v>Chakhei SC</v>
      </c>
      <c r="C158" s="3">
        <v>158</v>
      </c>
      <c r="D158" s="42"/>
      <c r="E158" s="58">
        <v>2</v>
      </c>
      <c r="F158" s="88" t="s">
        <v>395</v>
      </c>
      <c r="G158" s="86" t="s">
        <v>126</v>
      </c>
      <c r="H158" s="61">
        <v>1</v>
      </c>
      <c r="I158" s="61">
        <v>1</v>
      </c>
      <c r="J158" s="61">
        <v>1</v>
      </c>
      <c r="K158" s="61"/>
      <c r="L158" s="61"/>
      <c r="M158" s="61"/>
      <c r="N158" s="61"/>
      <c r="O158" s="61"/>
      <c r="P158" s="61"/>
      <c r="Q158" s="61"/>
      <c r="R158" s="61"/>
      <c r="S158" s="61"/>
      <c r="T158" s="62">
        <f t="shared" si="34"/>
        <v>3</v>
      </c>
      <c r="U158" s="63">
        <f>20*12</f>
        <v>240</v>
      </c>
      <c r="V158" s="75">
        <f t="shared" si="35"/>
        <v>1.2500000000000001E-2</v>
      </c>
      <c r="W158" s="63"/>
      <c r="X158" s="76"/>
      <c r="Y158" s="183"/>
      <c r="Z158" s="183"/>
      <c r="AA158" s="107" t="s">
        <v>127</v>
      </c>
      <c r="AB158" s="183"/>
      <c r="AC158" s="93"/>
      <c r="AD158" s="190" t="str">
        <f t="shared" si="36"/>
        <v xml:space="preserve">No of days of Daily reporting (expected 20days in a month) ( Daily OPD (disaggregated by sex) Medicines, Diagnostics, Wellness) </v>
      </c>
      <c r="AE158" s="106"/>
      <c r="AF158" s="93"/>
    </row>
    <row r="159" spans="1:32" ht="26.25" customHeight="1">
      <c r="A159" s="93"/>
      <c r="B159" s="2" t="str">
        <f t="shared" si="0"/>
        <v>Chakhei SC</v>
      </c>
      <c r="C159" s="3">
        <v>159</v>
      </c>
      <c r="D159" s="42"/>
      <c r="E159" s="58">
        <v>3</v>
      </c>
      <c r="F159" s="88" t="s">
        <v>128</v>
      </c>
      <c r="G159" s="86" t="s">
        <v>126</v>
      </c>
      <c r="H159" s="61">
        <v>1</v>
      </c>
      <c r="I159" s="61">
        <v>1</v>
      </c>
      <c r="J159" s="61">
        <v>1</v>
      </c>
      <c r="K159" s="61"/>
      <c r="L159" s="61"/>
      <c r="M159" s="61"/>
      <c r="N159" s="61"/>
      <c r="O159" s="61"/>
      <c r="P159" s="61"/>
      <c r="Q159" s="61"/>
      <c r="R159" s="61"/>
      <c r="S159" s="61"/>
      <c r="T159" s="62">
        <f t="shared" si="34"/>
        <v>3</v>
      </c>
      <c r="U159" s="63">
        <v>12</v>
      </c>
      <c r="V159" s="75">
        <f t="shared" si="35"/>
        <v>0.25</v>
      </c>
      <c r="W159" s="63"/>
      <c r="X159" s="76"/>
      <c r="Y159" s="183"/>
      <c r="Z159" s="183"/>
      <c r="AA159" s="107" t="s">
        <v>129</v>
      </c>
      <c r="AB159" s="183"/>
      <c r="AC159" s="93"/>
      <c r="AD159" s="190" t="str">
        <f t="shared" si="36"/>
        <v xml:space="preserve">Monthly Service Delivery report (related to NCD screening, diagnosis and treatment as entered in portal (by the 15th of the following month) Yes=1, No=0) </v>
      </c>
      <c r="AE159" s="106"/>
      <c r="AF159" s="93"/>
    </row>
    <row r="160" spans="1:32" ht="14.25" customHeight="1">
      <c r="A160" s="93"/>
      <c r="B160" s="2" t="str">
        <f t="shared" si="0"/>
        <v>Chakhei SC</v>
      </c>
      <c r="C160" s="3">
        <v>160</v>
      </c>
      <c r="D160" s="42"/>
      <c r="E160" s="58">
        <v>4</v>
      </c>
      <c r="F160" s="88" t="s">
        <v>130</v>
      </c>
      <c r="G160" s="86" t="s">
        <v>126</v>
      </c>
      <c r="H160" s="61">
        <v>0</v>
      </c>
      <c r="I160" s="61">
        <v>1</v>
      </c>
      <c r="J160" s="61">
        <v>0</v>
      </c>
      <c r="K160" s="61"/>
      <c r="L160" s="61"/>
      <c r="M160" s="61"/>
      <c r="N160" s="61"/>
      <c r="O160" s="61"/>
      <c r="P160" s="61"/>
      <c r="Q160" s="61"/>
      <c r="R160" s="61"/>
      <c r="S160" s="61"/>
      <c r="T160" s="62">
        <f t="shared" si="34"/>
        <v>1</v>
      </c>
      <c r="U160" s="63">
        <f>5*U157/100</f>
        <v>114.45</v>
      </c>
      <c r="V160" s="75">
        <f t="shared" si="35"/>
        <v>8.7374399301004806E-3</v>
      </c>
      <c r="W160" s="63"/>
      <c r="X160" s="76"/>
      <c r="Y160" s="183"/>
      <c r="Z160" s="183"/>
      <c r="AA160" s="108" t="s">
        <v>131</v>
      </c>
      <c r="AB160" s="183"/>
      <c r="AC160" s="93"/>
      <c r="AD160" s="190" t="str">
        <f t="shared" si="36"/>
        <v>Total number of  Teleconsultation  performed in a month (Say 5% of OPD Cases)</v>
      </c>
      <c r="AE160" s="106"/>
      <c r="AF160" s="93"/>
    </row>
    <row r="161" spans="1:32" ht="14.25" customHeight="1">
      <c r="A161" s="93"/>
      <c r="B161" s="2" t="str">
        <f t="shared" si="0"/>
        <v>Chakhei SC</v>
      </c>
      <c r="C161" s="3">
        <v>161</v>
      </c>
      <c r="D161" s="42"/>
      <c r="E161" s="58">
        <v>5</v>
      </c>
      <c r="F161" s="88" t="s">
        <v>132</v>
      </c>
      <c r="G161" s="86" t="s">
        <v>126</v>
      </c>
      <c r="H161" s="61"/>
      <c r="I161" s="61"/>
      <c r="J161" s="61"/>
      <c r="K161" s="61"/>
      <c r="L161" s="61"/>
      <c r="M161" s="61"/>
      <c r="N161" s="61"/>
      <c r="O161" s="61"/>
      <c r="P161" s="61"/>
      <c r="Q161" s="61"/>
      <c r="R161" s="61"/>
      <c r="S161" s="61"/>
      <c r="T161" s="62">
        <f t="shared" si="34"/>
        <v>0</v>
      </c>
      <c r="U161" s="63">
        <v>12</v>
      </c>
      <c r="V161" s="75">
        <f t="shared" si="35"/>
        <v>0</v>
      </c>
      <c r="W161" s="63"/>
      <c r="X161" s="76"/>
      <c r="Y161" s="183"/>
      <c r="Z161" s="183"/>
      <c r="AA161" s="107" t="s">
        <v>129</v>
      </c>
      <c r="AB161" s="183"/>
      <c r="AC161" s="93"/>
      <c r="AD161" s="190" t="str">
        <f t="shared" si="36"/>
        <v xml:space="preserve">CPHC IT application (Where it is implemented)  (Yes=1, No=0) </v>
      </c>
      <c r="AE161" s="106"/>
      <c r="AF161" s="93"/>
    </row>
    <row r="162" spans="1:32" ht="24" customHeight="1">
      <c r="A162" s="93"/>
      <c r="B162" s="2" t="str">
        <f t="shared" si="0"/>
        <v>Chakhei SC</v>
      </c>
      <c r="C162" s="3">
        <v>162</v>
      </c>
      <c r="D162" s="42"/>
      <c r="E162" s="58">
        <v>6</v>
      </c>
      <c r="F162" s="88" t="s">
        <v>133</v>
      </c>
      <c r="G162" s="86" t="s">
        <v>126</v>
      </c>
      <c r="H162" s="61">
        <v>5</v>
      </c>
      <c r="I162" s="61">
        <v>8</v>
      </c>
      <c r="J162" s="61">
        <v>14</v>
      </c>
      <c r="K162" s="61"/>
      <c r="L162" s="61"/>
      <c r="M162" s="61"/>
      <c r="N162" s="61"/>
      <c r="O162" s="61"/>
      <c r="P162" s="61"/>
      <c r="Q162" s="61"/>
      <c r="R162" s="61"/>
      <c r="S162" s="61"/>
      <c r="T162" s="62">
        <f t="shared" si="34"/>
        <v>27</v>
      </c>
      <c r="U162" s="63">
        <v>120</v>
      </c>
      <c r="V162" s="75">
        <f t="shared" si="35"/>
        <v>0.22500000000000001</v>
      </c>
      <c r="W162" s="63"/>
      <c r="X162" s="76"/>
      <c r="Y162" s="183"/>
      <c r="Z162" s="183"/>
      <c r="AA162" s="108" t="s">
        <v>134</v>
      </c>
      <c r="AB162" s="183"/>
      <c r="AC162" s="93"/>
      <c r="AD162" s="190" t="str">
        <f t="shared" si="36"/>
        <v xml:space="preserve">No. of  Wellness / Physical Exercises session conducted (Zumba /Yoga/ Others)(expected 10 session in a month) (Yes=1, No=0) </v>
      </c>
      <c r="AE162" s="106"/>
      <c r="AF162" s="93"/>
    </row>
    <row r="163" spans="1:32" ht="14.25" customHeight="1">
      <c r="A163" s="93"/>
      <c r="B163" s="2" t="str">
        <f t="shared" si="0"/>
        <v>Chakhei SC</v>
      </c>
      <c r="C163" s="3">
        <v>163</v>
      </c>
      <c r="D163" s="42"/>
      <c r="E163" s="58">
        <v>7</v>
      </c>
      <c r="F163" s="88" t="s">
        <v>135</v>
      </c>
      <c r="G163" s="86" t="s">
        <v>126</v>
      </c>
      <c r="H163" s="61"/>
      <c r="I163" s="61"/>
      <c r="J163" s="61"/>
      <c r="K163" s="61"/>
      <c r="L163" s="61"/>
      <c r="M163" s="61"/>
      <c r="N163" s="61"/>
      <c r="O163" s="61"/>
      <c r="P163" s="61"/>
      <c r="Q163" s="61"/>
      <c r="R163" s="61"/>
      <c r="S163" s="61"/>
      <c r="T163" s="62">
        <f t="shared" si="34"/>
        <v>0</v>
      </c>
      <c r="U163" s="63">
        <v>27</v>
      </c>
      <c r="V163" s="75">
        <f t="shared" si="35"/>
        <v>0</v>
      </c>
      <c r="W163" s="63"/>
      <c r="X163" s="76"/>
      <c r="Y163" s="183"/>
      <c r="Z163" s="183"/>
      <c r="AA163" s="108" t="s">
        <v>136</v>
      </c>
      <c r="AB163" s="183"/>
      <c r="AC163" s="93"/>
      <c r="AD163" s="190" t="str">
        <f t="shared" si="36"/>
        <v>Wellness- Activity Calendar (Total 27 number) organised during the month</v>
      </c>
      <c r="AE163" s="106"/>
      <c r="AF163" s="93"/>
    </row>
    <row r="164" spans="1:32" ht="3" customHeight="1">
      <c r="A164" s="93"/>
      <c r="B164" s="2" t="str">
        <f t="shared" si="0"/>
        <v>Chakhei SC</v>
      </c>
      <c r="C164" s="3">
        <v>164</v>
      </c>
      <c r="D164" s="93"/>
      <c r="E164" s="4"/>
      <c r="F164" s="4"/>
      <c r="G164" s="109"/>
      <c r="H164" s="7"/>
      <c r="I164" s="7"/>
      <c r="J164" s="7"/>
      <c r="K164" s="7"/>
      <c r="L164" s="7"/>
      <c r="M164" s="7"/>
      <c r="N164" s="7"/>
      <c r="O164" s="7"/>
      <c r="P164" s="7"/>
      <c r="Q164" s="7"/>
      <c r="R164" s="7"/>
      <c r="S164" s="7"/>
      <c r="T164" s="7"/>
      <c r="U164" s="8"/>
      <c r="V164" s="7"/>
      <c r="W164" s="8"/>
      <c r="X164" s="93"/>
      <c r="Y164" s="93"/>
      <c r="Z164" s="93"/>
      <c r="AA164" s="7"/>
      <c r="AB164" s="93"/>
      <c r="AC164" s="93"/>
      <c r="AD164" s="93"/>
      <c r="AE164" s="93"/>
      <c r="AF164" s="93"/>
    </row>
    <row r="165" spans="1:32" ht="15.75" customHeight="1">
      <c r="A165" s="93"/>
      <c r="B165" s="2" t="str">
        <f t="shared" si="0"/>
        <v>Chakhei SC</v>
      </c>
      <c r="C165" s="3">
        <v>165</v>
      </c>
      <c r="D165" s="42"/>
      <c r="E165" s="43" t="s">
        <v>396</v>
      </c>
      <c r="F165" s="82"/>
      <c r="G165" s="45" t="s">
        <v>57</v>
      </c>
      <c r="H165" s="46" t="s">
        <v>28</v>
      </c>
      <c r="I165" s="46" t="s">
        <v>29</v>
      </c>
      <c r="J165" s="46" t="s">
        <v>30</v>
      </c>
      <c r="K165" s="46" t="s">
        <v>31</v>
      </c>
      <c r="L165" s="46" t="s">
        <v>32</v>
      </c>
      <c r="M165" s="46" t="s">
        <v>33</v>
      </c>
      <c r="N165" s="46" t="s">
        <v>34</v>
      </c>
      <c r="O165" s="46" t="s">
        <v>35</v>
      </c>
      <c r="P165" s="46" t="s">
        <v>36</v>
      </c>
      <c r="Q165" s="46" t="s">
        <v>37</v>
      </c>
      <c r="R165" s="46" t="s">
        <v>38</v>
      </c>
      <c r="S165" s="46" t="s">
        <v>39</v>
      </c>
      <c r="T165" s="46" t="s">
        <v>40</v>
      </c>
      <c r="U165" s="47" t="s">
        <v>41</v>
      </c>
      <c r="V165" s="48" t="s">
        <v>42</v>
      </c>
      <c r="W165" s="175" t="s">
        <v>123</v>
      </c>
      <c r="X165" s="46" t="s">
        <v>44</v>
      </c>
      <c r="Y165" s="176"/>
      <c r="Z165" s="176"/>
      <c r="AA165" s="177" t="s">
        <v>124</v>
      </c>
      <c r="AB165" s="176"/>
      <c r="AC165" s="93"/>
      <c r="AD165" s="93"/>
      <c r="AE165" s="93"/>
      <c r="AF165" s="93"/>
    </row>
    <row r="166" spans="1:32" ht="1.5" customHeight="1">
      <c r="A166" s="93"/>
      <c r="B166" s="2" t="str">
        <f t="shared" si="0"/>
        <v>Chakhei SC</v>
      </c>
      <c r="C166" s="3">
        <v>166</v>
      </c>
      <c r="D166" s="42"/>
      <c r="E166" s="3"/>
      <c r="F166" s="78"/>
      <c r="G166" s="79"/>
      <c r="H166" s="7"/>
      <c r="I166" s="7"/>
      <c r="J166" s="7"/>
      <c r="K166" s="7"/>
      <c r="L166" s="7"/>
      <c r="M166" s="7"/>
      <c r="N166" s="7"/>
      <c r="O166" s="7"/>
      <c r="P166" s="7"/>
      <c r="Q166" s="7"/>
      <c r="R166" s="7"/>
      <c r="S166" s="7"/>
      <c r="T166" s="7"/>
      <c r="U166" s="8"/>
      <c r="V166" s="80"/>
      <c r="W166" s="8"/>
      <c r="X166" s="2"/>
      <c r="Y166" s="2"/>
      <c r="Z166" s="2"/>
      <c r="AA166" s="80"/>
      <c r="AB166" s="2"/>
      <c r="AC166" s="93"/>
      <c r="AD166" s="93"/>
      <c r="AE166" s="93"/>
      <c r="AF166" s="93"/>
    </row>
    <row r="167" spans="1:32" ht="17.25" customHeight="1">
      <c r="A167" s="93"/>
      <c r="B167" s="2" t="str">
        <f t="shared" si="0"/>
        <v>Chakhei SC</v>
      </c>
      <c r="C167" s="3">
        <v>167</v>
      </c>
      <c r="D167" s="42"/>
      <c r="E167" s="58">
        <v>1</v>
      </c>
      <c r="F167" s="88" t="s">
        <v>160</v>
      </c>
      <c r="G167" s="86" t="s">
        <v>251</v>
      </c>
      <c r="H167" s="61">
        <v>0</v>
      </c>
      <c r="I167" s="61">
        <v>0</v>
      </c>
      <c r="J167" s="61">
        <v>0</v>
      </c>
      <c r="K167" s="61"/>
      <c r="L167" s="61"/>
      <c r="M167" s="61"/>
      <c r="N167" s="61"/>
      <c r="O167" s="61"/>
      <c r="P167" s="61"/>
      <c r="Q167" s="61"/>
      <c r="R167" s="61"/>
      <c r="S167" s="61"/>
      <c r="T167" s="62">
        <f t="shared" ref="T167:T168" si="37">SUM(H167:S167)</f>
        <v>0</v>
      </c>
      <c r="U167" s="63">
        <f>T48</f>
        <v>1</v>
      </c>
      <c r="V167" s="64">
        <f t="shared" ref="V167:V168" si="38">T167/U167</f>
        <v>0</v>
      </c>
      <c r="W167" s="63"/>
      <c r="X167" s="76"/>
      <c r="Y167" s="183"/>
      <c r="Z167" s="183"/>
      <c r="AA167" s="108" t="s">
        <v>397</v>
      </c>
      <c r="AB167" s="183"/>
      <c r="AC167" s="93"/>
      <c r="AD167" s="93"/>
      <c r="AE167" s="93"/>
      <c r="AF167" s="93"/>
    </row>
    <row r="168" spans="1:32" ht="17.25" customHeight="1">
      <c r="A168" s="93"/>
      <c r="B168" s="2" t="str">
        <f t="shared" si="0"/>
        <v>Chakhei SC</v>
      </c>
      <c r="C168" s="3">
        <v>168</v>
      </c>
      <c r="D168" s="42"/>
      <c r="E168" s="58">
        <v>2</v>
      </c>
      <c r="F168" s="88" t="s">
        <v>163</v>
      </c>
      <c r="G168" s="86" t="s">
        <v>251</v>
      </c>
      <c r="H168" s="61">
        <v>0</v>
      </c>
      <c r="I168" s="61">
        <v>0</v>
      </c>
      <c r="J168" s="61">
        <v>0</v>
      </c>
      <c r="K168" s="61"/>
      <c r="L168" s="61"/>
      <c r="M168" s="61"/>
      <c r="N168" s="61"/>
      <c r="O168" s="61"/>
      <c r="P168" s="61"/>
      <c r="Q168" s="61"/>
      <c r="R168" s="61"/>
      <c r="S168" s="61"/>
      <c r="T168" s="62">
        <f t="shared" si="37"/>
        <v>0</v>
      </c>
      <c r="U168" s="63">
        <f>10*T52/100</f>
        <v>0.1</v>
      </c>
      <c r="V168" s="64">
        <f t="shared" si="38"/>
        <v>0</v>
      </c>
      <c r="W168" s="63"/>
      <c r="X168" s="76"/>
      <c r="Y168" s="183"/>
      <c r="Z168" s="183"/>
      <c r="AA168" s="107" t="s">
        <v>398</v>
      </c>
      <c r="AB168" s="183"/>
      <c r="AC168" s="93"/>
      <c r="AD168" s="93"/>
      <c r="AE168" s="93"/>
      <c r="AF168" s="93"/>
    </row>
    <row r="169" spans="1:32" ht="3.75" customHeight="1">
      <c r="A169" s="93"/>
      <c r="B169" s="2" t="str">
        <f t="shared" si="0"/>
        <v>Chakhei SC</v>
      </c>
      <c r="C169" s="3">
        <v>169</v>
      </c>
      <c r="D169" s="93"/>
      <c r="E169" s="3"/>
      <c r="F169" s="110"/>
      <c r="G169" s="110"/>
      <c r="H169" s="110"/>
      <c r="I169" s="110"/>
      <c r="J169" s="110"/>
      <c r="K169" s="110"/>
      <c r="L169" s="110"/>
      <c r="M169" s="110"/>
      <c r="N169" s="110"/>
      <c r="O169" s="110"/>
      <c r="P169" s="110"/>
      <c r="Q169" s="110"/>
      <c r="R169" s="110"/>
      <c r="S169" s="110"/>
      <c r="T169" s="110"/>
      <c r="U169" s="110"/>
      <c r="V169" s="110"/>
      <c r="W169" s="112"/>
      <c r="X169" s="110"/>
      <c r="Y169" s="110"/>
      <c r="Z169" s="110"/>
      <c r="AA169" s="110"/>
      <c r="AB169" s="110"/>
      <c r="AC169" s="93"/>
      <c r="AD169" s="93"/>
      <c r="AE169" s="93"/>
      <c r="AF169" s="93"/>
    </row>
    <row r="170" spans="1:32" ht="9.75" customHeight="1">
      <c r="A170" s="93"/>
      <c r="B170" s="2" t="str">
        <f t="shared" si="0"/>
        <v>Chakhei SC</v>
      </c>
      <c r="C170" s="3">
        <v>170</v>
      </c>
      <c r="D170" s="93"/>
      <c r="E170" s="200" t="s">
        <v>399</v>
      </c>
      <c r="F170" s="200"/>
      <c r="G170" s="109"/>
      <c r="H170" s="7"/>
      <c r="I170" s="7"/>
      <c r="J170" s="7"/>
      <c r="K170" s="7"/>
      <c r="L170" s="7"/>
      <c r="M170" s="7"/>
      <c r="N170" s="7"/>
      <c r="O170" s="7"/>
      <c r="P170" s="7"/>
      <c r="Q170" s="7"/>
      <c r="R170" s="7"/>
      <c r="S170" s="7"/>
      <c r="T170" s="7"/>
      <c r="U170" s="8"/>
      <c r="V170" s="7"/>
      <c r="W170" s="8"/>
      <c r="X170" s="93"/>
      <c r="Y170" s="93"/>
      <c r="Z170" s="93"/>
      <c r="AA170" s="7"/>
      <c r="AB170" s="93"/>
      <c r="AC170" s="93"/>
      <c r="AD170" s="93"/>
      <c r="AE170" s="93"/>
      <c r="AF170" s="93"/>
    </row>
    <row r="171" spans="1:32" ht="9.75" customHeight="1">
      <c r="A171" s="93"/>
      <c r="B171" s="2" t="str">
        <f t="shared" si="0"/>
        <v>Chakhei SC</v>
      </c>
      <c r="C171" s="3">
        <v>171</v>
      </c>
      <c r="D171" s="93"/>
      <c r="E171" s="200" t="s">
        <v>400</v>
      </c>
      <c r="F171" s="200"/>
      <c r="G171" s="109"/>
      <c r="H171" s="7"/>
      <c r="I171" s="7"/>
      <c r="J171" s="7"/>
      <c r="K171" s="7"/>
      <c r="L171" s="7"/>
      <c r="M171" s="7"/>
      <c r="N171" s="7"/>
      <c r="O171" s="7"/>
      <c r="P171" s="7"/>
      <c r="Q171" s="7"/>
      <c r="R171" s="7"/>
      <c r="S171" s="7"/>
      <c r="T171" s="7"/>
      <c r="U171" s="8"/>
      <c r="V171" s="7"/>
      <c r="W171" s="8"/>
      <c r="X171" s="93"/>
      <c r="Y171" s="93"/>
      <c r="Z171" s="93"/>
      <c r="AA171" s="7"/>
      <c r="AB171" s="93"/>
      <c r="AC171" s="93"/>
      <c r="AD171" s="93"/>
      <c r="AE171" s="93"/>
      <c r="AF171" s="93"/>
    </row>
    <row r="172" spans="1:32" ht="9.75" customHeight="1">
      <c r="A172" s="93"/>
      <c r="B172" s="2" t="str">
        <f t="shared" si="0"/>
        <v>Chakhei SC</v>
      </c>
      <c r="C172" s="3">
        <v>172</v>
      </c>
      <c r="D172" s="93"/>
      <c r="E172" s="200"/>
      <c r="F172" s="201" t="s">
        <v>401</v>
      </c>
      <c r="G172" s="109"/>
      <c r="H172" s="7"/>
      <c r="I172" s="7"/>
      <c r="J172" s="7"/>
      <c r="K172" s="7"/>
      <c r="L172" s="7"/>
      <c r="M172" s="7"/>
      <c r="N172" s="7"/>
      <c r="O172" s="7"/>
      <c r="P172" s="7"/>
      <c r="Q172" s="7"/>
      <c r="R172" s="7"/>
      <c r="S172" s="7"/>
      <c r="T172" s="7"/>
      <c r="U172" s="8"/>
      <c r="V172" s="7"/>
      <c r="W172" s="8"/>
      <c r="X172" s="93"/>
      <c r="Y172" s="93"/>
      <c r="Z172" s="93"/>
      <c r="AA172" s="7"/>
      <c r="AB172" s="93"/>
      <c r="AC172" s="93"/>
      <c r="AD172" s="93"/>
      <c r="AE172" s="93"/>
      <c r="AF172" s="93"/>
    </row>
    <row r="173" spans="1:32" ht="6" customHeight="1">
      <c r="A173" s="93"/>
      <c r="B173" s="2" t="str">
        <f t="shared" si="0"/>
        <v>Chakhei SC</v>
      </c>
      <c r="C173" s="3">
        <v>173</v>
      </c>
      <c r="D173" s="93"/>
      <c r="E173" s="4"/>
      <c r="F173" s="4"/>
      <c r="G173" s="109"/>
      <c r="H173" s="7"/>
      <c r="I173" s="7"/>
      <c r="J173" s="7"/>
      <c r="K173" s="7"/>
      <c r="L173" s="7"/>
      <c r="M173" s="7"/>
      <c r="N173" s="7"/>
      <c r="O173" s="7"/>
      <c r="P173" s="7"/>
      <c r="Q173" s="7"/>
      <c r="R173" s="7"/>
      <c r="S173" s="7"/>
      <c r="T173" s="7"/>
      <c r="U173" s="8"/>
      <c r="V173" s="7"/>
      <c r="W173" s="8"/>
      <c r="X173" s="93"/>
      <c r="Y173" s="93"/>
      <c r="Z173" s="93"/>
      <c r="AA173" s="7"/>
      <c r="AB173" s="93"/>
      <c r="AC173" s="93"/>
      <c r="AD173" s="93"/>
      <c r="AE173" s="93"/>
      <c r="AF173" s="93"/>
    </row>
    <row r="174" spans="1:32" ht="15.75" customHeight="1">
      <c r="A174" s="93"/>
      <c r="B174" s="2"/>
      <c r="C174" s="93"/>
      <c r="D174" s="93"/>
      <c r="E174" s="4"/>
      <c r="F174" s="4"/>
      <c r="G174" s="109"/>
      <c r="H174" s="7"/>
      <c r="I174" s="7"/>
      <c r="J174" s="7"/>
      <c r="K174" s="7"/>
      <c r="L174" s="7"/>
      <c r="M174" s="7"/>
      <c r="N174" s="7"/>
      <c r="O174" s="7"/>
      <c r="P174" s="7"/>
      <c r="Q174" s="7"/>
      <c r="R174" s="7"/>
      <c r="S174" s="7"/>
      <c r="T174" s="7"/>
      <c r="U174" s="8"/>
      <c r="V174" s="7"/>
      <c r="W174" s="8"/>
      <c r="X174" s="93"/>
      <c r="Y174" s="93"/>
      <c r="Z174" s="93"/>
      <c r="AA174" s="7"/>
      <c r="AB174" s="93"/>
      <c r="AC174" s="93"/>
      <c r="AD174" s="93"/>
      <c r="AE174" s="93"/>
      <c r="AF174" s="93"/>
    </row>
    <row r="175" spans="1:32" ht="15.75" customHeight="1">
      <c r="A175" s="93"/>
      <c r="B175" s="2"/>
      <c r="C175" s="93"/>
      <c r="D175" s="93"/>
      <c r="E175" s="4"/>
      <c r="F175" s="4"/>
      <c r="G175" s="109"/>
      <c r="H175" s="7"/>
      <c r="I175" s="7"/>
      <c r="J175" s="7"/>
      <c r="K175" s="7"/>
      <c r="L175" s="7"/>
      <c r="M175" s="7"/>
      <c r="N175" s="7"/>
      <c r="O175" s="7"/>
      <c r="P175" s="7"/>
      <c r="Q175" s="7"/>
      <c r="R175" s="7"/>
      <c r="S175" s="7"/>
      <c r="T175" s="7"/>
      <c r="U175" s="8"/>
      <c r="V175" s="7"/>
      <c r="W175" s="8"/>
      <c r="X175" s="93"/>
      <c r="Y175" s="93"/>
      <c r="Z175" s="93"/>
      <c r="AA175" s="7"/>
      <c r="AB175" s="93"/>
      <c r="AC175" s="93"/>
      <c r="AD175" s="93"/>
      <c r="AE175" s="93"/>
      <c r="AF175" s="93"/>
    </row>
    <row r="176" spans="1:32" ht="15.75" customHeight="1">
      <c r="A176" s="93"/>
      <c r="B176" s="2"/>
      <c r="C176" s="93"/>
      <c r="D176" s="93"/>
      <c r="E176" s="4"/>
      <c r="F176" s="4" t="s">
        <v>402</v>
      </c>
      <c r="G176" s="109"/>
      <c r="H176" s="7"/>
      <c r="I176" s="7"/>
      <c r="J176" s="7"/>
      <c r="K176" s="7"/>
      <c r="L176" s="7"/>
      <c r="M176" s="7"/>
      <c r="N176" s="7"/>
      <c r="O176" s="7"/>
      <c r="P176" s="7"/>
      <c r="Q176" s="7"/>
      <c r="R176" s="7"/>
      <c r="S176" s="7"/>
      <c r="T176" s="7"/>
      <c r="U176" s="8"/>
      <c r="V176" s="7"/>
      <c r="W176" s="8"/>
      <c r="X176" s="93"/>
      <c r="Y176" s="93"/>
      <c r="Z176" s="93"/>
      <c r="AA176" s="7"/>
      <c r="AB176" s="93"/>
      <c r="AC176" s="93"/>
      <c r="AD176" s="93"/>
      <c r="AE176" s="93"/>
      <c r="AF176" s="93"/>
    </row>
    <row r="177" spans="1:32" ht="15.75" customHeight="1">
      <c r="A177" s="93"/>
      <c r="B177" s="2"/>
      <c r="C177" s="93"/>
      <c r="D177" s="126" t="s">
        <v>192</v>
      </c>
      <c r="E177" s="202" t="s">
        <v>403</v>
      </c>
      <c r="F177" s="202" t="s">
        <v>404</v>
      </c>
      <c r="G177" s="53" t="s">
        <v>405</v>
      </c>
      <c r="H177" s="203"/>
      <c r="I177" s="203" t="s">
        <v>406</v>
      </c>
      <c r="J177" s="203" t="s">
        <v>407</v>
      </c>
      <c r="K177" s="203" t="s">
        <v>408</v>
      </c>
      <c r="L177" s="203" t="s">
        <v>409</v>
      </c>
      <c r="M177" s="7"/>
      <c r="N177" s="7"/>
      <c r="O177" s="7"/>
      <c r="P177" s="7"/>
      <c r="Q177" s="7"/>
      <c r="R177" s="7"/>
      <c r="S177" s="7"/>
      <c r="T177" s="7"/>
      <c r="U177" s="8"/>
      <c r="V177" s="7"/>
      <c r="W177" s="8"/>
      <c r="X177" s="93"/>
      <c r="Y177" s="93"/>
      <c r="Z177" s="93"/>
      <c r="AA177" s="7"/>
      <c r="AB177" s="93"/>
      <c r="AC177" s="93"/>
      <c r="AD177" s="93"/>
      <c r="AE177" s="93"/>
      <c r="AF177" s="93"/>
    </row>
    <row r="178" spans="1:32" ht="13.5" customHeight="1">
      <c r="A178" s="93"/>
      <c r="B178" s="2"/>
      <c r="C178" s="93"/>
      <c r="D178" s="126" t="s">
        <v>192</v>
      </c>
      <c r="E178" s="204" t="s">
        <v>410</v>
      </c>
      <c r="F178" s="128" t="s">
        <v>411</v>
      </c>
      <c r="G178" s="205" t="s">
        <v>412</v>
      </c>
      <c r="H178" s="130" t="s">
        <v>195</v>
      </c>
      <c r="I178" s="73"/>
      <c r="J178" s="206"/>
      <c r="K178" s="206"/>
      <c r="L178" s="131">
        <f t="shared" ref="L178:L179" si="39">G19</f>
        <v>2</v>
      </c>
      <c r="M178" s="7"/>
      <c r="N178" s="7"/>
      <c r="O178" s="7"/>
      <c r="P178" s="7"/>
      <c r="Q178" s="7"/>
      <c r="R178" s="7"/>
      <c r="S178" s="7"/>
      <c r="T178" s="7"/>
      <c r="U178" s="8"/>
      <c r="V178" s="80"/>
      <c r="W178" s="8"/>
      <c r="X178" s="2"/>
      <c r="Y178" s="2"/>
      <c r="Z178" s="2"/>
      <c r="AA178" s="80"/>
      <c r="AB178" s="2"/>
      <c r="AC178" s="93"/>
      <c r="AD178" s="106"/>
      <c r="AE178" s="93"/>
      <c r="AF178" s="93"/>
    </row>
    <row r="179" spans="1:32" ht="13.5" customHeight="1">
      <c r="A179" s="93"/>
      <c r="B179" s="2"/>
      <c r="C179" s="93"/>
      <c r="D179" s="126" t="s">
        <v>192</v>
      </c>
      <c r="E179" s="204" t="s">
        <v>413</v>
      </c>
      <c r="F179" s="128" t="s">
        <v>414</v>
      </c>
      <c r="G179" s="205" t="s">
        <v>412</v>
      </c>
      <c r="H179" s="130" t="s">
        <v>195</v>
      </c>
      <c r="I179" s="73"/>
      <c r="J179" s="206"/>
      <c r="K179" s="206"/>
      <c r="L179" s="131">
        <f t="shared" si="39"/>
        <v>2289</v>
      </c>
      <c r="M179" s="7"/>
      <c r="N179" s="7"/>
      <c r="O179" s="7"/>
      <c r="P179" s="7"/>
      <c r="Q179" s="7"/>
      <c r="R179" s="7"/>
      <c r="S179" s="7"/>
      <c r="T179" s="7"/>
      <c r="U179" s="8"/>
      <c r="V179" s="7"/>
      <c r="W179" s="8"/>
      <c r="X179" s="93"/>
      <c r="Y179" s="93"/>
      <c r="Z179" s="93"/>
      <c r="AA179" s="7"/>
      <c r="AB179" s="93"/>
      <c r="AC179" s="93"/>
      <c r="AD179" s="93"/>
      <c r="AE179" s="93"/>
      <c r="AF179" s="93"/>
    </row>
    <row r="180" spans="1:32" ht="13.5" customHeight="1">
      <c r="A180" s="93"/>
      <c r="B180" s="2"/>
      <c r="C180" s="93"/>
      <c r="D180" s="126" t="s">
        <v>197</v>
      </c>
      <c r="E180" s="204" t="s">
        <v>415</v>
      </c>
      <c r="F180" s="128" t="s">
        <v>416</v>
      </c>
      <c r="G180" s="205" t="s">
        <v>412</v>
      </c>
      <c r="H180" s="130" t="s">
        <v>195</v>
      </c>
      <c r="I180" s="73"/>
      <c r="J180" s="206"/>
      <c r="K180" s="206"/>
      <c r="L180" s="131"/>
      <c r="M180" s="7"/>
      <c r="N180" s="7"/>
      <c r="O180" s="7"/>
      <c r="P180" s="7"/>
      <c r="Q180" s="7"/>
      <c r="R180" s="7"/>
      <c r="S180" s="7"/>
      <c r="T180" s="7"/>
      <c r="U180" s="8"/>
      <c r="V180" s="7"/>
      <c r="W180" s="8"/>
      <c r="X180" s="93"/>
      <c r="Y180" s="93"/>
      <c r="Z180" s="93"/>
      <c r="AA180" s="7"/>
      <c r="AB180" s="93"/>
      <c r="AC180" s="93"/>
      <c r="AD180" s="93"/>
      <c r="AE180" s="93"/>
      <c r="AF180" s="93"/>
    </row>
    <row r="181" spans="1:32" ht="13.5" customHeight="1">
      <c r="A181" s="93"/>
      <c r="B181" s="2"/>
      <c r="C181" s="93"/>
      <c r="D181" s="126" t="s">
        <v>197</v>
      </c>
      <c r="E181" s="204" t="s">
        <v>417</v>
      </c>
      <c r="F181" s="128" t="s">
        <v>418</v>
      </c>
      <c r="G181" s="205" t="s">
        <v>412</v>
      </c>
      <c r="H181" s="130" t="s">
        <v>195</v>
      </c>
      <c r="I181" s="73"/>
      <c r="J181" s="206"/>
      <c r="K181" s="206"/>
      <c r="L181" s="131">
        <f>X19</f>
        <v>39.1419</v>
      </c>
      <c r="M181" s="7"/>
      <c r="N181" s="7"/>
      <c r="O181" s="7"/>
      <c r="P181" s="7"/>
      <c r="Q181" s="7"/>
      <c r="R181" s="7"/>
      <c r="S181" s="7"/>
      <c r="T181" s="7"/>
      <c r="U181" s="8"/>
      <c r="V181" s="7"/>
      <c r="W181" s="8"/>
      <c r="X181" s="93"/>
      <c r="Y181" s="93"/>
      <c r="Z181" s="93"/>
      <c r="AA181" s="7"/>
      <c r="AB181" s="93"/>
      <c r="AC181" s="93"/>
      <c r="AD181" s="93"/>
      <c r="AE181" s="93"/>
      <c r="AF181" s="93"/>
    </row>
    <row r="182" spans="1:32" ht="15" customHeight="1">
      <c r="A182" s="93"/>
      <c r="B182" s="2"/>
      <c r="C182" s="93"/>
      <c r="D182" s="126" t="s">
        <v>197</v>
      </c>
      <c r="E182" s="204" t="s">
        <v>419</v>
      </c>
      <c r="F182" s="158" t="s">
        <v>420</v>
      </c>
      <c r="G182" s="205" t="s">
        <v>412</v>
      </c>
      <c r="H182" s="130" t="s">
        <v>195</v>
      </c>
      <c r="I182" s="73"/>
      <c r="J182" s="206"/>
      <c r="K182" s="206"/>
      <c r="L182" s="207"/>
      <c r="M182" s="7"/>
      <c r="N182" s="7"/>
      <c r="O182" s="7"/>
      <c r="P182" s="7"/>
      <c r="Q182" s="7"/>
      <c r="R182" s="7"/>
      <c r="S182" s="7"/>
      <c r="T182" s="7"/>
      <c r="U182" s="8"/>
      <c r="V182" s="7"/>
      <c r="W182" s="8"/>
      <c r="X182" s="93"/>
      <c r="Y182" s="93"/>
      <c r="Z182" s="93"/>
      <c r="AA182" s="7"/>
      <c r="AB182" s="93"/>
      <c r="AC182" s="93"/>
      <c r="AD182" s="93"/>
      <c r="AE182" s="93"/>
      <c r="AF182" s="93"/>
    </row>
    <row r="183" spans="1:32" ht="13.5" customHeight="1">
      <c r="A183" s="93"/>
      <c r="B183" s="2"/>
      <c r="C183" s="93"/>
      <c r="D183" s="126" t="s">
        <v>197</v>
      </c>
      <c r="E183" s="208">
        <v>1</v>
      </c>
      <c r="F183" s="128" t="s">
        <v>421</v>
      </c>
      <c r="G183" s="205" t="s">
        <v>412</v>
      </c>
      <c r="H183" s="130" t="s">
        <v>199</v>
      </c>
      <c r="I183" s="73">
        <v>5</v>
      </c>
      <c r="J183" s="131">
        <f t="shared" ref="J183:L183" si="40">T157</f>
        <v>217</v>
      </c>
      <c r="K183" s="131">
        <f t="shared" si="40"/>
        <v>2289</v>
      </c>
      <c r="L183" s="207">
        <f t="shared" si="40"/>
        <v>9.480122324159021E-2</v>
      </c>
      <c r="M183" s="7"/>
      <c r="N183" s="7"/>
      <c r="O183" s="7"/>
      <c r="P183" s="7"/>
      <c r="Q183" s="7"/>
      <c r="R183" s="7"/>
      <c r="S183" s="7"/>
      <c r="T183" s="7"/>
      <c r="U183" s="8"/>
      <c r="V183" s="7"/>
      <c r="W183" s="8"/>
      <c r="X183" s="93"/>
      <c r="Y183" s="93"/>
      <c r="Z183" s="93"/>
      <c r="AA183" s="7"/>
      <c r="AB183" s="93"/>
      <c r="AC183" s="93"/>
      <c r="AD183" s="93"/>
      <c r="AE183" s="93"/>
      <c r="AF183" s="93"/>
    </row>
    <row r="184" spans="1:32" ht="15.75" customHeight="1">
      <c r="A184" s="93"/>
      <c r="B184" s="2"/>
      <c r="C184" s="93"/>
      <c r="D184" s="126" t="s">
        <v>197</v>
      </c>
      <c r="E184" s="208">
        <v>2</v>
      </c>
      <c r="F184" s="128" t="s">
        <v>422</v>
      </c>
      <c r="G184" s="205" t="s">
        <v>412</v>
      </c>
      <c r="H184" s="130" t="s">
        <v>199</v>
      </c>
      <c r="I184" s="73">
        <v>5</v>
      </c>
      <c r="J184" s="131">
        <f t="shared" ref="J184:L184" si="41">T38</f>
        <v>20</v>
      </c>
      <c r="K184" s="131">
        <f t="shared" si="41"/>
        <v>39.1419</v>
      </c>
      <c r="L184" s="207">
        <f t="shared" si="41"/>
        <v>0.51096139942108076</v>
      </c>
      <c r="M184" s="7"/>
      <c r="N184" s="7"/>
      <c r="O184" s="7"/>
      <c r="P184" s="7"/>
      <c r="Q184" s="7"/>
      <c r="R184" s="7"/>
      <c r="S184" s="7"/>
      <c r="T184" s="7"/>
      <c r="U184" s="8"/>
      <c r="V184" s="7"/>
      <c r="W184" s="8"/>
      <c r="X184" s="93"/>
      <c r="Y184" s="93"/>
      <c r="Z184" s="93"/>
      <c r="AA184" s="7"/>
      <c r="AB184" s="93"/>
      <c r="AC184" s="93"/>
      <c r="AD184" s="93"/>
      <c r="AE184" s="93"/>
      <c r="AF184" s="93"/>
    </row>
    <row r="185" spans="1:32" ht="15.75" customHeight="1">
      <c r="A185" s="93"/>
      <c r="B185" s="2"/>
      <c r="C185" s="93"/>
      <c r="D185" s="126" t="s">
        <v>197</v>
      </c>
      <c r="E185" s="208">
        <v>3</v>
      </c>
      <c r="F185" s="128" t="s">
        <v>423</v>
      </c>
      <c r="G185" s="205" t="s">
        <v>412</v>
      </c>
      <c r="H185" s="130" t="s">
        <v>199</v>
      </c>
      <c r="I185" s="73">
        <v>10</v>
      </c>
      <c r="J185" s="131">
        <f t="shared" ref="J185:L185" si="42">T39</f>
        <v>18</v>
      </c>
      <c r="K185" s="131">
        <f t="shared" si="42"/>
        <v>20</v>
      </c>
      <c r="L185" s="207">
        <f t="shared" si="42"/>
        <v>0.9</v>
      </c>
      <c r="M185" s="7"/>
      <c r="N185" s="7"/>
      <c r="O185" s="7"/>
      <c r="P185" s="7"/>
      <c r="Q185" s="7"/>
      <c r="R185" s="7"/>
      <c r="S185" s="7"/>
      <c r="T185" s="7"/>
      <c r="U185" s="8"/>
      <c r="V185" s="7"/>
      <c r="W185" s="8"/>
      <c r="X185" s="93"/>
      <c r="Y185" s="93"/>
      <c r="Z185" s="93"/>
      <c r="AA185" s="7"/>
      <c r="AB185" s="93"/>
      <c r="AC185" s="93"/>
      <c r="AD185" s="93"/>
      <c r="AE185" s="93"/>
      <c r="AF185" s="93"/>
    </row>
    <row r="186" spans="1:32" ht="15.75" customHeight="1">
      <c r="A186" s="93"/>
      <c r="B186" s="2"/>
      <c r="C186" s="93"/>
      <c r="D186" s="121" t="s">
        <v>197</v>
      </c>
      <c r="E186" s="208">
        <v>4</v>
      </c>
      <c r="F186" s="128" t="s">
        <v>424</v>
      </c>
      <c r="G186" s="205" t="s">
        <v>412</v>
      </c>
      <c r="H186" s="130" t="s">
        <v>199</v>
      </c>
      <c r="I186" s="73">
        <v>10</v>
      </c>
      <c r="J186" s="131">
        <f t="shared" ref="J186:L186" si="43">T40</f>
        <v>8</v>
      </c>
      <c r="K186" s="131">
        <f t="shared" si="43"/>
        <v>20</v>
      </c>
      <c r="L186" s="207">
        <f t="shared" si="43"/>
        <v>0.4</v>
      </c>
      <c r="M186" s="7"/>
      <c r="N186" s="7"/>
      <c r="O186" s="7"/>
      <c r="P186" s="7"/>
      <c r="Q186" s="7"/>
      <c r="R186" s="7"/>
      <c r="S186" s="7"/>
      <c r="T186" s="7"/>
      <c r="U186" s="8"/>
      <c r="V186" s="7"/>
      <c r="W186" s="8"/>
      <c r="X186" s="93"/>
      <c r="Y186" s="93"/>
      <c r="Z186" s="93"/>
      <c r="AA186" s="7"/>
      <c r="AB186" s="93"/>
      <c r="AC186" s="93"/>
      <c r="AD186" s="93"/>
      <c r="AE186" s="93"/>
      <c r="AF186" s="93"/>
    </row>
    <row r="187" spans="1:32" ht="15.75" customHeight="1">
      <c r="A187" s="93"/>
      <c r="B187" s="2"/>
      <c r="C187" s="93"/>
      <c r="D187" s="126" t="s">
        <v>197</v>
      </c>
      <c r="E187" s="208">
        <v>5</v>
      </c>
      <c r="F187" s="133" t="s">
        <v>425</v>
      </c>
      <c r="G187" s="205" t="s">
        <v>412</v>
      </c>
      <c r="H187" s="130" t="s">
        <v>199</v>
      </c>
      <c r="I187" s="134">
        <v>10</v>
      </c>
      <c r="J187" s="131">
        <f t="shared" ref="J187:L187" si="44">T44</f>
        <v>8</v>
      </c>
      <c r="K187" s="131">
        <f t="shared" si="44"/>
        <v>20</v>
      </c>
      <c r="L187" s="207">
        <f t="shared" si="44"/>
        <v>0.4</v>
      </c>
      <c r="M187" s="7"/>
      <c r="N187" s="7"/>
      <c r="O187" s="7"/>
      <c r="P187" s="7"/>
      <c r="Q187" s="7"/>
      <c r="R187" s="7"/>
      <c r="S187" s="7"/>
      <c r="T187" s="7"/>
      <c r="U187" s="8"/>
      <c r="V187" s="7"/>
      <c r="W187" s="8"/>
      <c r="X187" s="93"/>
      <c r="Y187" s="93"/>
      <c r="Z187" s="93"/>
      <c r="AA187" s="7"/>
      <c r="AB187" s="93"/>
      <c r="AC187" s="93"/>
      <c r="AD187" s="93"/>
      <c r="AE187" s="93"/>
      <c r="AF187" s="93"/>
    </row>
    <row r="188" spans="1:32" ht="15.75" customHeight="1">
      <c r="A188" s="93"/>
      <c r="B188" s="2"/>
      <c r="C188" s="93"/>
      <c r="D188" s="121" t="s">
        <v>197</v>
      </c>
      <c r="E188" s="208">
        <v>6</v>
      </c>
      <c r="F188" s="158" t="s">
        <v>426</v>
      </c>
      <c r="G188" s="205" t="s">
        <v>412</v>
      </c>
      <c r="H188" s="130" t="s">
        <v>199</v>
      </c>
      <c r="I188" s="73">
        <v>5</v>
      </c>
      <c r="J188" s="131">
        <f t="shared" ref="J188:L188" si="45">T41</f>
        <v>13</v>
      </c>
      <c r="K188" s="131">
        <f t="shared" si="45"/>
        <v>20</v>
      </c>
      <c r="L188" s="207">
        <f t="shared" si="45"/>
        <v>0.65</v>
      </c>
      <c r="M188" s="7"/>
      <c r="N188" s="7"/>
      <c r="O188" s="7"/>
      <c r="P188" s="7"/>
      <c r="Q188" s="7"/>
      <c r="R188" s="7"/>
      <c r="S188" s="7"/>
      <c r="T188" s="7"/>
      <c r="U188" s="8"/>
      <c r="V188" s="7"/>
      <c r="W188" s="8"/>
      <c r="X188" s="93"/>
      <c r="Y188" s="93"/>
      <c r="Z188" s="93"/>
      <c r="AA188" s="7"/>
      <c r="AB188" s="93"/>
      <c r="AC188" s="93"/>
      <c r="AD188" s="93"/>
      <c r="AE188" s="93"/>
      <c r="AF188" s="93"/>
    </row>
    <row r="189" spans="1:32" ht="15.75" customHeight="1">
      <c r="A189" s="93"/>
      <c r="B189" s="2"/>
      <c r="C189" s="93"/>
      <c r="D189" s="126" t="s">
        <v>197</v>
      </c>
      <c r="E189" s="208">
        <v>7</v>
      </c>
      <c r="F189" s="133" t="s">
        <v>427</v>
      </c>
      <c r="G189" s="205" t="s">
        <v>412</v>
      </c>
      <c r="H189" s="130" t="s">
        <v>199</v>
      </c>
      <c r="I189" s="134">
        <v>5</v>
      </c>
      <c r="J189" s="131">
        <f t="shared" ref="J189:L189" si="46">T49</f>
        <v>1</v>
      </c>
      <c r="K189" s="131">
        <f t="shared" si="46"/>
        <v>1</v>
      </c>
      <c r="L189" s="207">
        <f t="shared" si="46"/>
        <v>1</v>
      </c>
      <c r="M189" s="7"/>
      <c r="N189" s="7"/>
      <c r="O189" s="7"/>
      <c r="P189" s="7"/>
      <c r="Q189" s="7"/>
      <c r="R189" s="7"/>
      <c r="S189" s="7"/>
      <c r="T189" s="7"/>
      <c r="U189" s="8"/>
      <c r="V189" s="7"/>
      <c r="W189" s="8"/>
      <c r="X189" s="93"/>
      <c r="Y189" s="93"/>
      <c r="Z189" s="93"/>
      <c r="AA189" s="7"/>
      <c r="AB189" s="93"/>
      <c r="AC189" s="93"/>
      <c r="AD189" s="93"/>
      <c r="AE189" s="93"/>
      <c r="AF189" s="93"/>
    </row>
    <row r="190" spans="1:32" ht="15.75" customHeight="1">
      <c r="A190" s="93"/>
      <c r="B190" s="2"/>
      <c r="C190" s="93"/>
      <c r="D190" s="121" t="s">
        <v>197</v>
      </c>
      <c r="E190" s="208">
        <v>8</v>
      </c>
      <c r="F190" s="128" t="s">
        <v>428</v>
      </c>
      <c r="G190" s="205" t="s">
        <v>412</v>
      </c>
      <c r="H190" s="130" t="s">
        <v>199</v>
      </c>
      <c r="I190" s="138">
        <v>10</v>
      </c>
      <c r="J190" s="131">
        <f t="shared" ref="J190:L190" si="47">T46</f>
        <v>0</v>
      </c>
      <c r="K190" s="131">
        <f t="shared" si="47"/>
        <v>1</v>
      </c>
      <c r="L190" s="207">
        <f t="shared" si="47"/>
        <v>0</v>
      </c>
      <c r="M190" s="7"/>
      <c r="N190" s="7"/>
      <c r="O190" s="7"/>
      <c r="P190" s="7"/>
      <c r="Q190" s="7"/>
      <c r="R190" s="7"/>
      <c r="S190" s="7"/>
      <c r="T190" s="7"/>
      <c r="U190" s="8"/>
      <c r="V190" s="7"/>
      <c r="W190" s="8"/>
      <c r="X190" s="93"/>
      <c r="Y190" s="93"/>
      <c r="Z190" s="93"/>
      <c r="AA190" s="7"/>
      <c r="AB190" s="93"/>
      <c r="AC190" s="93"/>
      <c r="AD190" s="93"/>
      <c r="AE190" s="93"/>
      <c r="AF190" s="93"/>
    </row>
    <row r="191" spans="1:32" ht="15.75" customHeight="1">
      <c r="A191" s="93"/>
      <c r="B191" s="2"/>
      <c r="C191" s="93"/>
      <c r="D191" s="121" t="s">
        <v>197</v>
      </c>
      <c r="E191" s="208">
        <v>9</v>
      </c>
      <c r="F191" s="133" t="s">
        <v>198</v>
      </c>
      <c r="G191" s="205" t="s">
        <v>412</v>
      </c>
      <c r="H191" s="130" t="s">
        <v>199</v>
      </c>
      <c r="I191" s="134">
        <v>5</v>
      </c>
      <c r="J191" s="131">
        <f t="shared" ref="J191:L191" si="48">T54</f>
        <v>1</v>
      </c>
      <c r="K191" s="131">
        <f t="shared" si="48"/>
        <v>1</v>
      </c>
      <c r="L191" s="207">
        <f t="shared" si="48"/>
        <v>1</v>
      </c>
      <c r="M191" s="7"/>
      <c r="N191" s="7"/>
      <c r="O191" s="7"/>
      <c r="P191" s="7"/>
      <c r="Q191" s="7"/>
      <c r="R191" s="7"/>
      <c r="S191" s="7"/>
      <c r="T191" s="7"/>
      <c r="U191" s="8"/>
      <c r="V191" s="7"/>
      <c r="W191" s="8"/>
      <c r="X191" s="93"/>
      <c r="Y191" s="93"/>
      <c r="Z191" s="93"/>
      <c r="AA191" s="7"/>
      <c r="AB191" s="93"/>
      <c r="AC191" s="93"/>
      <c r="AD191" s="93"/>
      <c r="AE191" s="93"/>
      <c r="AF191" s="93"/>
    </row>
    <row r="192" spans="1:32" ht="15.75" customHeight="1">
      <c r="A192" s="93"/>
      <c r="B192" s="2"/>
      <c r="C192" s="93"/>
      <c r="D192" s="126" t="s">
        <v>201</v>
      </c>
      <c r="E192" s="208">
        <v>10</v>
      </c>
      <c r="F192" s="133" t="s">
        <v>200</v>
      </c>
      <c r="G192" s="205" t="s">
        <v>412</v>
      </c>
      <c r="H192" s="130" t="s">
        <v>199</v>
      </c>
      <c r="I192" s="134">
        <v>5</v>
      </c>
      <c r="J192" s="131">
        <f t="shared" ref="J192:L192" si="49">T56</f>
        <v>1</v>
      </c>
      <c r="K192" s="131">
        <f t="shared" si="49"/>
        <v>1</v>
      </c>
      <c r="L192" s="207">
        <f t="shared" si="49"/>
        <v>1</v>
      </c>
      <c r="M192" s="7"/>
      <c r="N192" s="7"/>
      <c r="O192" s="7"/>
      <c r="P192" s="7"/>
      <c r="Q192" s="7"/>
      <c r="R192" s="7"/>
      <c r="S192" s="7"/>
      <c r="T192" s="7"/>
      <c r="U192" s="8"/>
      <c r="V192" s="7"/>
      <c r="W192" s="8"/>
      <c r="X192" s="93"/>
      <c r="Y192" s="93"/>
      <c r="Z192" s="93"/>
      <c r="AA192" s="7"/>
      <c r="AB192" s="93"/>
      <c r="AC192" s="93"/>
      <c r="AD192" s="93"/>
      <c r="AE192" s="93"/>
      <c r="AF192" s="93"/>
    </row>
    <row r="193" spans="1:32" ht="15.75" customHeight="1">
      <c r="A193" s="93"/>
      <c r="B193" s="2"/>
      <c r="C193" s="93"/>
      <c r="D193" s="126" t="s">
        <v>201</v>
      </c>
      <c r="E193" s="208">
        <v>11</v>
      </c>
      <c r="F193" s="142" t="s">
        <v>429</v>
      </c>
      <c r="G193" s="205" t="s">
        <v>412</v>
      </c>
      <c r="H193" s="130" t="s">
        <v>199</v>
      </c>
      <c r="I193" s="134">
        <v>5</v>
      </c>
      <c r="J193" s="131">
        <f t="shared" ref="J193:L193" si="50">T71</f>
        <v>0</v>
      </c>
      <c r="K193" s="131">
        <f t="shared" si="50"/>
        <v>20</v>
      </c>
      <c r="L193" s="207">
        <f t="shared" si="50"/>
        <v>0</v>
      </c>
      <c r="M193" s="7"/>
      <c r="N193" s="7"/>
      <c r="O193" s="7"/>
      <c r="P193" s="7"/>
      <c r="Q193" s="7"/>
      <c r="R193" s="7"/>
      <c r="S193" s="7"/>
      <c r="T193" s="7"/>
      <c r="U193" s="8"/>
      <c r="V193" s="7"/>
      <c r="W193" s="8"/>
      <c r="X193" s="93"/>
      <c r="Y193" s="93"/>
      <c r="Z193" s="93"/>
      <c r="AA193" s="7"/>
      <c r="AB193" s="93"/>
      <c r="AC193" s="93"/>
      <c r="AD193" s="93"/>
      <c r="AE193" s="93"/>
      <c r="AF193" s="93"/>
    </row>
    <row r="194" spans="1:32" ht="15.75" customHeight="1">
      <c r="A194" s="93"/>
      <c r="B194" s="2"/>
      <c r="C194" s="93"/>
      <c r="D194" s="126" t="s">
        <v>201</v>
      </c>
      <c r="E194" s="208">
        <v>12</v>
      </c>
      <c r="F194" s="128" t="s">
        <v>430</v>
      </c>
      <c r="G194" s="205" t="s">
        <v>412</v>
      </c>
      <c r="H194" s="130" t="s">
        <v>199</v>
      </c>
      <c r="I194" s="73">
        <v>5</v>
      </c>
      <c r="J194" s="131">
        <f t="shared" ref="J194:L194" si="51">T72</f>
        <v>0</v>
      </c>
      <c r="K194" s="131">
        <f t="shared" si="51"/>
        <v>1</v>
      </c>
      <c r="L194" s="207">
        <f t="shared" si="51"/>
        <v>0</v>
      </c>
      <c r="M194" s="7"/>
      <c r="N194" s="7"/>
      <c r="O194" s="7"/>
      <c r="P194" s="7"/>
      <c r="Q194" s="7"/>
      <c r="R194" s="7"/>
      <c r="S194" s="7"/>
      <c r="T194" s="7"/>
      <c r="U194" s="8"/>
      <c r="V194" s="7"/>
      <c r="W194" s="8"/>
      <c r="X194" s="93"/>
      <c r="Y194" s="93"/>
      <c r="Z194" s="93"/>
      <c r="AA194" s="7"/>
      <c r="AB194" s="93"/>
      <c r="AC194" s="93"/>
      <c r="AD194" s="93"/>
      <c r="AE194" s="93"/>
      <c r="AF194" s="93"/>
    </row>
    <row r="195" spans="1:32" ht="15.75" customHeight="1">
      <c r="A195" s="93"/>
      <c r="B195" s="2"/>
      <c r="C195" s="93"/>
      <c r="D195" s="126" t="s">
        <v>201</v>
      </c>
      <c r="E195" s="208">
        <v>13</v>
      </c>
      <c r="F195" s="128" t="s">
        <v>431</v>
      </c>
      <c r="G195" s="205" t="s">
        <v>412</v>
      </c>
      <c r="H195" s="130" t="s">
        <v>199</v>
      </c>
      <c r="I195" s="73">
        <v>10</v>
      </c>
      <c r="J195" s="131">
        <f t="shared" ref="J195:L195" si="52">T75</f>
        <v>0</v>
      </c>
      <c r="K195" s="131">
        <f t="shared" si="52"/>
        <v>1</v>
      </c>
      <c r="L195" s="207">
        <f t="shared" si="52"/>
        <v>0</v>
      </c>
      <c r="M195" s="7"/>
      <c r="N195" s="7"/>
      <c r="O195" s="7"/>
      <c r="P195" s="7"/>
      <c r="Q195" s="7"/>
      <c r="R195" s="7"/>
      <c r="S195" s="7"/>
      <c r="T195" s="7"/>
      <c r="U195" s="8"/>
      <c r="V195" s="7"/>
      <c r="W195" s="8"/>
      <c r="X195" s="93"/>
      <c r="Y195" s="93"/>
      <c r="Z195" s="93"/>
      <c r="AA195" s="7"/>
      <c r="AB195" s="93"/>
      <c r="AC195" s="93"/>
      <c r="AD195" s="93"/>
      <c r="AE195" s="93"/>
      <c r="AF195" s="93"/>
    </row>
    <row r="196" spans="1:32" ht="15.75" customHeight="1">
      <c r="A196" s="93"/>
      <c r="B196" s="2"/>
      <c r="C196" s="93"/>
      <c r="D196" s="121" t="s">
        <v>201</v>
      </c>
      <c r="E196" s="208">
        <v>14</v>
      </c>
      <c r="F196" s="128" t="s">
        <v>432</v>
      </c>
      <c r="G196" s="205" t="s">
        <v>412</v>
      </c>
      <c r="H196" s="130" t="s">
        <v>199</v>
      </c>
      <c r="I196" s="73">
        <v>5</v>
      </c>
      <c r="J196" s="131">
        <f t="shared" ref="J196:L196" si="53">T76</f>
        <v>0</v>
      </c>
      <c r="K196" s="131">
        <f t="shared" si="53"/>
        <v>36.928613055463877</v>
      </c>
      <c r="L196" s="207">
        <f t="shared" si="53"/>
        <v>0</v>
      </c>
      <c r="M196" s="7"/>
      <c r="N196" s="7"/>
      <c r="O196" s="7"/>
      <c r="P196" s="7"/>
      <c r="Q196" s="7"/>
      <c r="R196" s="7"/>
      <c r="S196" s="7"/>
      <c r="T196" s="7"/>
      <c r="U196" s="8"/>
      <c r="V196" s="7"/>
      <c r="W196" s="8"/>
      <c r="X196" s="93"/>
      <c r="Y196" s="93"/>
      <c r="Z196" s="93"/>
      <c r="AA196" s="7"/>
      <c r="AB196" s="93"/>
      <c r="AC196" s="93"/>
      <c r="AD196" s="93"/>
      <c r="AE196" s="93"/>
      <c r="AF196" s="93"/>
    </row>
    <row r="197" spans="1:32" ht="15.75" customHeight="1">
      <c r="A197" s="93"/>
      <c r="B197" s="2"/>
      <c r="C197" s="93"/>
      <c r="D197" s="121" t="s">
        <v>201</v>
      </c>
      <c r="E197" s="208">
        <v>15</v>
      </c>
      <c r="F197" s="142" t="s">
        <v>433</v>
      </c>
      <c r="G197" s="205" t="s">
        <v>412</v>
      </c>
      <c r="H197" s="130" t="s">
        <v>199</v>
      </c>
      <c r="I197" s="73">
        <v>5</v>
      </c>
      <c r="J197" s="131">
        <f t="shared" ref="J197:L197" si="54">T77</f>
        <v>0</v>
      </c>
      <c r="K197" s="131">
        <f t="shared" si="54"/>
        <v>36.743969990186578</v>
      </c>
      <c r="L197" s="207">
        <f t="shared" si="54"/>
        <v>0</v>
      </c>
      <c r="M197" s="7"/>
      <c r="N197" s="7"/>
      <c r="O197" s="7"/>
      <c r="P197" s="7"/>
      <c r="Q197" s="7"/>
      <c r="R197" s="7"/>
      <c r="S197" s="7"/>
      <c r="T197" s="7"/>
      <c r="U197" s="8"/>
      <c r="V197" s="7"/>
      <c r="W197" s="8"/>
      <c r="X197" s="93"/>
      <c r="Y197" s="93"/>
      <c r="Z197" s="93"/>
      <c r="AA197" s="7"/>
      <c r="AB197" s="93"/>
      <c r="AC197" s="93"/>
      <c r="AD197" s="93"/>
      <c r="AE197" s="93"/>
      <c r="AF197" s="93"/>
    </row>
    <row r="198" spans="1:32" ht="15.75" customHeight="1">
      <c r="A198" s="93"/>
      <c r="B198" s="2"/>
      <c r="C198" s="93"/>
      <c r="D198" s="126" t="s">
        <v>209</v>
      </c>
      <c r="E198" s="208">
        <v>16</v>
      </c>
      <c r="F198" s="142" t="s">
        <v>434</v>
      </c>
      <c r="G198" s="205" t="s">
        <v>412</v>
      </c>
      <c r="H198" s="130" t="s">
        <v>199</v>
      </c>
      <c r="I198" s="73">
        <v>5</v>
      </c>
      <c r="J198" s="131">
        <f t="shared" ref="J198:L198" si="55">T78</f>
        <v>0</v>
      </c>
      <c r="K198" s="131">
        <f t="shared" si="55"/>
        <v>36.652110065210962</v>
      </c>
      <c r="L198" s="207">
        <f t="shared" si="55"/>
        <v>0</v>
      </c>
      <c r="M198" s="7"/>
      <c r="N198" s="7"/>
      <c r="O198" s="7"/>
      <c r="P198" s="7"/>
      <c r="Q198" s="7"/>
      <c r="R198" s="7"/>
      <c r="S198" s="7"/>
      <c r="T198" s="7"/>
      <c r="U198" s="8"/>
      <c r="V198" s="7"/>
      <c r="W198" s="8"/>
      <c r="X198" s="93"/>
      <c r="Y198" s="93"/>
      <c r="Z198" s="93"/>
      <c r="AA198" s="7"/>
      <c r="AB198" s="93"/>
      <c r="AC198" s="93"/>
      <c r="AD198" s="93"/>
      <c r="AE198" s="93"/>
      <c r="AF198" s="93"/>
    </row>
    <row r="199" spans="1:32" ht="33" customHeight="1">
      <c r="A199" s="93"/>
      <c r="B199" s="2"/>
      <c r="C199" s="93"/>
      <c r="D199" s="121" t="s">
        <v>209</v>
      </c>
      <c r="E199" s="208">
        <v>17</v>
      </c>
      <c r="F199" s="139" t="s">
        <v>435</v>
      </c>
      <c r="G199" s="205" t="s">
        <v>412</v>
      </c>
      <c r="H199" s="130" t="s">
        <v>199</v>
      </c>
      <c r="I199" s="73">
        <v>5</v>
      </c>
      <c r="J199" s="131">
        <f t="shared" ref="J199:L199" si="56">T120</f>
        <v>7</v>
      </c>
      <c r="K199" s="131">
        <f t="shared" si="56"/>
        <v>1</v>
      </c>
      <c r="L199" s="207">
        <f t="shared" si="56"/>
        <v>7</v>
      </c>
      <c r="M199" s="7"/>
      <c r="N199" s="7"/>
      <c r="O199" s="7"/>
      <c r="P199" s="7"/>
      <c r="Q199" s="7"/>
      <c r="R199" s="7"/>
      <c r="S199" s="7"/>
      <c r="T199" s="7"/>
      <c r="U199" s="8"/>
      <c r="V199" s="7"/>
      <c r="W199" s="8"/>
      <c r="X199" s="93"/>
      <c r="Y199" s="93"/>
      <c r="Z199" s="93"/>
      <c r="AA199" s="7"/>
      <c r="AB199" s="93"/>
      <c r="AC199" s="93"/>
      <c r="AD199" s="93"/>
      <c r="AE199" s="93"/>
      <c r="AF199" s="93"/>
    </row>
    <row r="200" spans="1:32" ht="15.75" customHeight="1">
      <c r="A200" s="93"/>
      <c r="B200" s="2"/>
      <c r="C200" s="93"/>
      <c r="D200" s="126" t="s">
        <v>209</v>
      </c>
      <c r="E200" s="208">
        <v>18</v>
      </c>
      <c r="F200" s="133" t="s">
        <v>436</v>
      </c>
      <c r="G200" s="205" t="s">
        <v>412</v>
      </c>
      <c r="H200" s="130" t="s">
        <v>199</v>
      </c>
      <c r="I200" s="134">
        <v>5</v>
      </c>
      <c r="J200" s="131">
        <f t="shared" ref="J200:L200" si="57">T121</f>
        <v>95</v>
      </c>
      <c r="K200" s="131">
        <f t="shared" si="57"/>
        <v>392</v>
      </c>
      <c r="L200" s="207">
        <f t="shared" si="57"/>
        <v>0.2423469387755102</v>
      </c>
      <c r="M200" s="7"/>
      <c r="N200" s="7"/>
      <c r="O200" s="7"/>
      <c r="P200" s="7"/>
      <c r="Q200" s="7"/>
      <c r="R200" s="7"/>
      <c r="S200" s="7"/>
      <c r="T200" s="7"/>
      <c r="U200" s="8"/>
      <c r="V200" s="7"/>
      <c r="W200" s="8"/>
      <c r="X200" s="93"/>
      <c r="Y200" s="93"/>
      <c r="Z200" s="93"/>
      <c r="AA200" s="7"/>
      <c r="AB200" s="93"/>
      <c r="AC200" s="93"/>
      <c r="AD200" s="93"/>
      <c r="AE200" s="93"/>
      <c r="AF200" s="93"/>
    </row>
    <row r="201" spans="1:32" ht="15.75" customHeight="1">
      <c r="A201" s="93"/>
      <c r="B201" s="2"/>
      <c r="C201" s="93"/>
      <c r="D201" s="126" t="s">
        <v>437</v>
      </c>
      <c r="E201" s="208">
        <v>19</v>
      </c>
      <c r="F201" s="133" t="s">
        <v>438</v>
      </c>
      <c r="G201" s="205" t="s">
        <v>412</v>
      </c>
      <c r="H201" s="130" t="s">
        <v>199</v>
      </c>
      <c r="I201" s="134">
        <v>5</v>
      </c>
      <c r="J201" s="141">
        <f t="shared" ref="J201:L201" si="58">T122</f>
        <v>7</v>
      </c>
      <c r="K201" s="141">
        <f t="shared" si="58"/>
        <v>60</v>
      </c>
      <c r="L201" s="209">
        <f t="shared" si="58"/>
        <v>0.11666666666666667</v>
      </c>
      <c r="M201" s="7"/>
      <c r="N201" s="7"/>
      <c r="O201" s="7"/>
      <c r="P201" s="7"/>
      <c r="Q201" s="7"/>
      <c r="R201" s="7"/>
      <c r="S201" s="7"/>
      <c r="T201" s="7"/>
      <c r="U201" s="8"/>
      <c r="V201" s="7"/>
      <c r="W201" s="8"/>
      <c r="X201" s="93"/>
      <c r="Y201" s="93"/>
      <c r="Z201" s="93"/>
      <c r="AA201" s="7"/>
      <c r="AB201" s="93"/>
      <c r="AC201" s="93"/>
      <c r="AD201" s="93"/>
      <c r="AE201" s="93"/>
      <c r="AF201" s="93"/>
    </row>
    <row r="202" spans="1:32" ht="15.75" customHeight="1">
      <c r="A202" s="93"/>
      <c r="B202" s="2"/>
      <c r="C202" s="93"/>
      <c r="D202" s="126" t="s">
        <v>204</v>
      </c>
      <c r="E202" s="208">
        <v>20</v>
      </c>
      <c r="F202" s="128" t="s">
        <v>203</v>
      </c>
      <c r="G202" s="205" t="s">
        <v>412</v>
      </c>
      <c r="H202" s="130" t="s">
        <v>199</v>
      </c>
      <c r="I202" s="138">
        <v>10</v>
      </c>
      <c r="J202" s="131">
        <f t="shared" ref="J202:L202" si="59">T82</f>
        <v>163</v>
      </c>
      <c r="K202" s="131">
        <f t="shared" si="59"/>
        <v>2289</v>
      </c>
      <c r="L202" s="207">
        <f t="shared" si="59"/>
        <v>7.1210135430318913E-2</v>
      </c>
      <c r="M202" s="7"/>
      <c r="N202" s="7"/>
      <c r="O202" s="7"/>
      <c r="P202" s="7"/>
      <c r="Q202" s="7"/>
      <c r="R202" s="7"/>
      <c r="S202" s="7"/>
      <c r="T202" s="7"/>
      <c r="U202" s="8"/>
      <c r="V202" s="7"/>
      <c r="W202" s="8"/>
      <c r="X202" s="93"/>
      <c r="Y202" s="93"/>
      <c r="Z202" s="93"/>
      <c r="AA202" s="7"/>
      <c r="AB202" s="93"/>
      <c r="AC202" s="93"/>
      <c r="AD202" s="93"/>
      <c r="AE202" s="93"/>
      <c r="AF202" s="93"/>
    </row>
    <row r="203" spans="1:32" ht="15.75" customHeight="1">
      <c r="A203" s="93"/>
      <c r="B203" s="2"/>
      <c r="C203" s="93"/>
      <c r="D203" s="126" t="s">
        <v>206</v>
      </c>
      <c r="E203" s="208">
        <v>21</v>
      </c>
      <c r="F203" s="128" t="s">
        <v>205</v>
      </c>
      <c r="G203" s="205" t="s">
        <v>412</v>
      </c>
      <c r="H203" s="130" t="s">
        <v>199</v>
      </c>
      <c r="I203" s="73">
        <v>10</v>
      </c>
      <c r="J203" s="131">
        <f t="shared" ref="J203:L203" si="60">T94</f>
        <v>0</v>
      </c>
      <c r="K203" s="131">
        <f t="shared" si="60"/>
        <v>4.34</v>
      </c>
      <c r="L203" s="207">
        <f t="shared" si="60"/>
        <v>0</v>
      </c>
      <c r="M203" s="7"/>
      <c r="N203" s="7"/>
      <c r="O203" s="7"/>
      <c r="P203" s="7"/>
      <c r="Q203" s="7"/>
      <c r="R203" s="7"/>
      <c r="S203" s="7"/>
      <c r="T203" s="7"/>
      <c r="U203" s="8"/>
      <c r="V203" s="7"/>
      <c r="W203" s="8"/>
      <c r="X203" s="93"/>
      <c r="Y203" s="93"/>
      <c r="Z203" s="93"/>
      <c r="AA203" s="7"/>
      <c r="AB203" s="93"/>
      <c r="AC203" s="93"/>
      <c r="AD203" s="93"/>
      <c r="AE203" s="93"/>
      <c r="AF203" s="93"/>
    </row>
    <row r="204" spans="1:32" ht="15.75" customHeight="1">
      <c r="A204" s="93"/>
      <c r="B204" s="2"/>
      <c r="C204" s="93"/>
      <c r="D204" s="126" t="s">
        <v>206</v>
      </c>
      <c r="E204" s="208">
        <v>22</v>
      </c>
      <c r="F204" s="128" t="s">
        <v>207</v>
      </c>
      <c r="G204" s="205" t="s">
        <v>412</v>
      </c>
      <c r="H204" s="130" t="s">
        <v>199</v>
      </c>
      <c r="I204" s="73">
        <v>10</v>
      </c>
      <c r="J204" s="131">
        <f t="shared" ref="J204:L204" si="61">T98</f>
        <v>0</v>
      </c>
      <c r="K204" s="131">
        <f t="shared" si="61"/>
        <v>846.93</v>
      </c>
      <c r="L204" s="207">
        <f t="shared" si="61"/>
        <v>0</v>
      </c>
      <c r="M204" s="7"/>
      <c r="N204" s="7"/>
      <c r="O204" s="7"/>
      <c r="P204" s="7"/>
      <c r="Q204" s="7"/>
      <c r="R204" s="7"/>
      <c r="S204" s="7"/>
      <c r="T204" s="7"/>
      <c r="U204" s="8"/>
      <c r="V204" s="7"/>
      <c r="W204" s="8"/>
      <c r="X204" s="93"/>
      <c r="Y204" s="93"/>
      <c r="Z204" s="93"/>
      <c r="AA204" s="7"/>
      <c r="AB204" s="93"/>
      <c r="AC204" s="93"/>
      <c r="AD204" s="93"/>
      <c r="AE204" s="93"/>
      <c r="AF204" s="93"/>
    </row>
    <row r="205" spans="1:32" ht="15.75" customHeight="1">
      <c r="A205" s="93"/>
      <c r="B205" s="2"/>
      <c r="C205" s="93"/>
      <c r="D205" s="126" t="s">
        <v>227</v>
      </c>
      <c r="E205" s="208">
        <v>23</v>
      </c>
      <c r="F205" s="139" t="s">
        <v>208</v>
      </c>
      <c r="G205" s="205" t="s">
        <v>412</v>
      </c>
      <c r="H205" s="130" t="s">
        <v>199</v>
      </c>
      <c r="I205" s="73">
        <v>5</v>
      </c>
      <c r="J205" s="131">
        <f t="shared" ref="J205:L205" si="62">T101</f>
        <v>0</v>
      </c>
      <c r="K205" s="131">
        <f t="shared" si="62"/>
        <v>846.93</v>
      </c>
      <c r="L205" s="207">
        <f t="shared" si="62"/>
        <v>0</v>
      </c>
      <c r="M205" s="7"/>
      <c r="N205" s="7"/>
      <c r="O205" s="7"/>
      <c r="P205" s="7"/>
      <c r="Q205" s="7"/>
      <c r="R205" s="7"/>
      <c r="S205" s="7"/>
      <c r="T205" s="7"/>
      <c r="U205" s="8"/>
      <c r="V205" s="7"/>
      <c r="W205" s="8"/>
      <c r="X205" s="93"/>
      <c r="Y205" s="93"/>
      <c r="Z205" s="93"/>
      <c r="AA205" s="7"/>
      <c r="AB205" s="93"/>
      <c r="AC205" s="93"/>
      <c r="AD205" s="93"/>
      <c r="AE205" s="93"/>
      <c r="AF205" s="93"/>
    </row>
    <row r="206" spans="1:32" ht="15.75" customHeight="1">
      <c r="A206" s="93"/>
      <c r="B206" s="2"/>
      <c r="C206" s="93"/>
      <c r="D206" s="126" t="s">
        <v>229</v>
      </c>
      <c r="E206" s="208">
        <v>24</v>
      </c>
      <c r="F206" s="145" t="s">
        <v>439</v>
      </c>
      <c r="G206" s="205" t="s">
        <v>412</v>
      </c>
      <c r="H206" s="130" t="s">
        <v>199</v>
      </c>
      <c r="I206" s="140">
        <v>5</v>
      </c>
      <c r="J206" s="141">
        <f t="shared" ref="J206:L206" si="63">T131</f>
        <v>3</v>
      </c>
      <c r="K206" s="141">
        <f t="shared" si="63"/>
        <v>12</v>
      </c>
      <c r="L206" s="209">
        <f t="shared" si="63"/>
        <v>0.25</v>
      </c>
      <c r="M206" s="7"/>
      <c r="N206" s="7"/>
      <c r="O206" s="7"/>
      <c r="P206" s="7"/>
      <c r="Q206" s="7"/>
      <c r="R206" s="7"/>
      <c r="S206" s="7"/>
      <c r="T206" s="7"/>
      <c r="U206" s="8"/>
      <c r="V206" s="7"/>
      <c r="W206" s="8"/>
      <c r="X206" s="93"/>
      <c r="Y206" s="93"/>
      <c r="Z206" s="93"/>
      <c r="AA206" s="7"/>
      <c r="AB206" s="93"/>
      <c r="AC206" s="93"/>
      <c r="AD206" s="93"/>
      <c r="AE206" s="93"/>
      <c r="AF206" s="93"/>
    </row>
    <row r="207" spans="1:32" ht="15.75" customHeight="1">
      <c r="A207" s="93"/>
      <c r="B207" s="2"/>
      <c r="C207" s="93"/>
      <c r="D207" s="126" t="s">
        <v>230</v>
      </c>
      <c r="E207" s="208">
        <v>25</v>
      </c>
      <c r="F207" s="145" t="s">
        <v>440</v>
      </c>
      <c r="G207" s="205" t="s">
        <v>412</v>
      </c>
      <c r="H207" s="130" t="s">
        <v>199</v>
      </c>
      <c r="I207" s="140">
        <v>5</v>
      </c>
      <c r="J207" s="141">
        <f t="shared" ref="J207:L207" si="64">T135</f>
        <v>3</v>
      </c>
      <c r="K207" s="141">
        <f t="shared" si="64"/>
        <v>12</v>
      </c>
      <c r="L207" s="209">
        <f t="shared" si="64"/>
        <v>0.25</v>
      </c>
      <c r="M207" s="7"/>
      <c r="N207" s="7"/>
      <c r="O207" s="7"/>
      <c r="P207" s="7"/>
      <c r="Q207" s="7"/>
      <c r="R207" s="7"/>
      <c r="S207" s="7"/>
      <c r="T207" s="7"/>
      <c r="U207" s="8"/>
      <c r="V207" s="7"/>
      <c r="W207" s="8"/>
      <c r="X207" s="93"/>
      <c r="Y207" s="93"/>
      <c r="Z207" s="93"/>
      <c r="AA207" s="7"/>
      <c r="AB207" s="93"/>
      <c r="AC207" s="93"/>
      <c r="AD207" s="93"/>
      <c r="AE207" s="93"/>
      <c r="AF207" s="93"/>
    </row>
    <row r="208" spans="1:32" ht="15.75" customHeight="1">
      <c r="A208" s="93"/>
      <c r="B208" s="2"/>
      <c r="C208" s="93"/>
      <c r="D208" s="126" t="s">
        <v>441</v>
      </c>
      <c r="E208" s="208">
        <v>26</v>
      </c>
      <c r="F208" s="145" t="s">
        <v>442</v>
      </c>
      <c r="G208" s="205" t="s">
        <v>412</v>
      </c>
      <c r="H208" s="130" t="s">
        <v>199</v>
      </c>
      <c r="I208" s="140">
        <v>5</v>
      </c>
      <c r="J208" s="141">
        <f t="shared" ref="J208:L208" si="65">T139</f>
        <v>3</v>
      </c>
      <c r="K208" s="141">
        <f t="shared" si="65"/>
        <v>12</v>
      </c>
      <c r="L208" s="209">
        <f t="shared" si="65"/>
        <v>0.25</v>
      </c>
      <c r="M208" s="7"/>
      <c r="N208" s="7"/>
      <c r="O208" s="7"/>
      <c r="P208" s="7"/>
      <c r="Q208" s="7"/>
      <c r="R208" s="7"/>
      <c r="S208" s="7"/>
      <c r="T208" s="7"/>
      <c r="U208" s="8"/>
      <c r="V208" s="7"/>
      <c r="W208" s="8"/>
      <c r="X208" s="93"/>
      <c r="Y208" s="93"/>
      <c r="Z208" s="93"/>
      <c r="AA208" s="7"/>
      <c r="AB208" s="93"/>
      <c r="AC208" s="93"/>
      <c r="AD208" s="93"/>
      <c r="AE208" s="93"/>
      <c r="AF208" s="93"/>
    </row>
    <row r="209" spans="1:32" ht="15.75" customHeight="1">
      <c r="A209" s="93"/>
      <c r="B209" s="2"/>
      <c r="C209" s="93"/>
      <c r="D209" s="121" t="s">
        <v>234</v>
      </c>
      <c r="E209" s="208">
        <v>27</v>
      </c>
      <c r="F209" s="133" t="s">
        <v>443</v>
      </c>
      <c r="G209" s="205" t="s">
        <v>412</v>
      </c>
      <c r="H209" s="130" t="s">
        <v>199</v>
      </c>
      <c r="I209" s="140">
        <v>10</v>
      </c>
      <c r="J209" s="141">
        <f t="shared" ref="J209:L209" si="66">T147</f>
        <v>3</v>
      </c>
      <c r="K209" s="141">
        <f t="shared" si="66"/>
        <v>12</v>
      </c>
      <c r="L209" s="209">
        <f t="shared" si="66"/>
        <v>0.25</v>
      </c>
      <c r="M209" s="7"/>
      <c r="N209" s="7"/>
      <c r="O209" s="7"/>
      <c r="P209" s="7"/>
      <c r="Q209" s="7"/>
      <c r="R209" s="7"/>
      <c r="S209" s="7"/>
      <c r="T209" s="7"/>
      <c r="U209" s="8"/>
      <c r="V209" s="7"/>
      <c r="W209" s="8"/>
      <c r="X209" s="93"/>
      <c r="Y209" s="93"/>
      <c r="Z209" s="93"/>
      <c r="AA209" s="7"/>
      <c r="AB209" s="93"/>
      <c r="AC209" s="93"/>
      <c r="AD209" s="93"/>
      <c r="AE209" s="93"/>
      <c r="AF209" s="93"/>
    </row>
    <row r="210" spans="1:32" ht="15.75" customHeight="1">
      <c r="A210" s="93"/>
      <c r="B210" s="2"/>
      <c r="C210" s="93"/>
      <c r="D210" s="121" t="s">
        <v>209</v>
      </c>
      <c r="E210" s="208">
        <v>28</v>
      </c>
      <c r="F210" s="146" t="s">
        <v>444</v>
      </c>
      <c r="G210" s="205" t="s">
        <v>412</v>
      </c>
      <c r="H210" s="130" t="s">
        <v>199</v>
      </c>
      <c r="I210" s="140">
        <v>5</v>
      </c>
      <c r="J210" s="141">
        <f t="shared" ref="J210:L210" si="67">T152</f>
        <v>3</v>
      </c>
      <c r="K210" s="141">
        <f t="shared" si="67"/>
        <v>12</v>
      </c>
      <c r="L210" s="209">
        <f t="shared" si="67"/>
        <v>0.25</v>
      </c>
      <c r="M210" s="7"/>
      <c r="N210" s="7"/>
      <c r="O210" s="7"/>
      <c r="P210" s="7"/>
      <c r="Q210" s="7"/>
      <c r="R210" s="7"/>
      <c r="S210" s="7"/>
      <c r="T210" s="7"/>
      <c r="U210" s="8"/>
      <c r="V210" s="7"/>
      <c r="W210" s="8"/>
      <c r="X210" s="93"/>
      <c r="Y210" s="93"/>
      <c r="Z210" s="93"/>
      <c r="AA210" s="7"/>
      <c r="AB210" s="93"/>
      <c r="AC210" s="93"/>
      <c r="AD210" s="93"/>
      <c r="AE210" s="93"/>
      <c r="AF210" s="93"/>
    </row>
    <row r="211" spans="1:32" ht="15.75" customHeight="1">
      <c r="A211" s="93"/>
      <c r="B211" s="2"/>
      <c r="C211" s="93"/>
      <c r="D211" s="126" t="s">
        <v>197</v>
      </c>
      <c r="E211" s="208">
        <v>29</v>
      </c>
      <c r="F211" s="133" t="s">
        <v>445</v>
      </c>
      <c r="G211" s="205" t="s">
        <v>412</v>
      </c>
      <c r="H211" s="130" t="s">
        <v>199</v>
      </c>
      <c r="I211" s="140">
        <v>5</v>
      </c>
      <c r="J211" s="141">
        <f t="shared" ref="J211:L211" si="68">T153</f>
        <v>3</v>
      </c>
      <c r="K211" s="141">
        <f t="shared" si="68"/>
        <v>48</v>
      </c>
      <c r="L211" s="209">
        <f t="shared" si="68"/>
        <v>6.25E-2</v>
      </c>
      <c r="M211" s="7"/>
      <c r="N211" s="7"/>
      <c r="O211" s="7"/>
      <c r="P211" s="7"/>
      <c r="Q211" s="7"/>
      <c r="R211" s="7"/>
      <c r="S211" s="7"/>
      <c r="T211" s="7"/>
      <c r="U211" s="8"/>
      <c r="V211" s="7"/>
      <c r="W211" s="8"/>
      <c r="X211" s="93"/>
      <c r="Y211" s="93"/>
      <c r="Z211" s="93"/>
      <c r="AA211" s="7"/>
      <c r="AB211" s="93"/>
      <c r="AC211" s="93"/>
      <c r="AD211" s="93"/>
      <c r="AE211" s="93"/>
      <c r="AF211" s="93"/>
    </row>
    <row r="212" spans="1:32" ht="15.75" customHeight="1">
      <c r="A212" s="93"/>
      <c r="B212" s="2"/>
      <c r="C212" s="93"/>
      <c r="D212" s="121" t="s">
        <v>202</v>
      </c>
      <c r="E212" s="208">
        <v>30</v>
      </c>
      <c r="F212" s="202" t="s">
        <v>446</v>
      </c>
      <c r="G212" s="205" t="s">
        <v>412</v>
      </c>
      <c r="H212" s="130" t="s">
        <v>219</v>
      </c>
      <c r="I212" s="138"/>
      <c r="J212" s="131">
        <f t="shared" ref="J212:L212" si="69">T113</f>
        <v>0</v>
      </c>
      <c r="K212" s="131">
        <f t="shared" si="69"/>
        <v>0</v>
      </c>
      <c r="L212" s="210">
        <f t="shared" si="69"/>
        <v>0</v>
      </c>
      <c r="M212" s="7"/>
      <c r="N212" s="7"/>
      <c r="O212" s="7"/>
      <c r="P212" s="7"/>
      <c r="Q212" s="7"/>
      <c r="R212" s="7"/>
      <c r="S212" s="7"/>
      <c r="T212" s="7"/>
      <c r="U212" s="8"/>
      <c r="V212" s="7"/>
      <c r="W212" s="8"/>
      <c r="X212" s="93"/>
      <c r="Y212" s="93"/>
      <c r="Z212" s="93"/>
      <c r="AA212" s="7"/>
      <c r="AB212" s="93"/>
      <c r="AC212" s="93"/>
      <c r="AD212" s="93"/>
      <c r="AE212" s="93"/>
      <c r="AF212" s="93"/>
    </row>
    <row r="213" spans="1:32" ht="15.75" customHeight="1">
      <c r="A213" s="93"/>
      <c r="B213" s="2"/>
      <c r="C213" s="93"/>
      <c r="D213" s="93"/>
      <c r="E213" s="208">
        <v>31</v>
      </c>
      <c r="F213" s="128" t="s">
        <v>447</v>
      </c>
      <c r="G213" s="205" t="s">
        <v>412</v>
      </c>
      <c r="H213" s="130" t="s">
        <v>219</v>
      </c>
      <c r="I213" s="138"/>
      <c r="J213" s="131">
        <f t="shared" ref="J213:L213" si="70">T88</f>
        <v>4</v>
      </c>
      <c r="K213" s="131">
        <f t="shared" si="70"/>
        <v>0</v>
      </c>
      <c r="L213" s="210">
        <f t="shared" si="70"/>
        <v>1.747487986020096</v>
      </c>
      <c r="M213" s="7"/>
      <c r="N213" s="7"/>
      <c r="O213" s="7"/>
      <c r="P213" s="7"/>
      <c r="Q213" s="7"/>
      <c r="R213" s="7"/>
      <c r="S213" s="7"/>
      <c r="T213" s="7"/>
      <c r="U213" s="8"/>
      <c r="V213" s="7"/>
      <c r="W213" s="8"/>
      <c r="X213" s="93"/>
      <c r="Y213" s="93"/>
      <c r="Z213" s="93"/>
      <c r="AA213" s="7"/>
      <c r="AB213" s="93"/>
      <c r="AC213" s="93"/>
      <c r="AD213" s="93"/>
      <c r="AE213" s="93"/>
      <c r="AF213" s="93"/>
    </row>
  </sheetData>
  <autoFilter ref="D16:AF173" xr:uid="{00000000-0009-0000-0000-000001000000}"/>
  <mergeCells count="1">
    <mergeCell ref="F4:U4"/>
  </mergeCells>
  <pageMargins left="0.23622047244094491" right="0.11811023622047245" top="0.51181102362204722" bottom="0.23622047244094491" header="0" footer="0"/>
  <pageSetup paperSize="9" orientation="landscape" r:id="rId1"/>
  <rowBreaks count="6" manualBreakCount="6">
    <brk id="34" man="1"/>
    <brk id="34" min="3" max="23" man="1"/>
    <brk id="35" man="1"/>
    <brk id="78" man="1"/>
    <brk id="122" man="1"/>
    <brk id="174" man="1"/>
  </rowBreaks>
  <colBreaks count="1" manualBreakCount="1">
    <brk id="28" max="21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F213"/>
  <sheetViews>
    <sheetView tabSelected="1" view="pageBreakPreview" topLeftCell="C156" zoomScale="130" zoomScaleSheetLayoutView="130" workbookViewId="0">
      <selection activeCell="J168" sqref="J168"/>
    </sheetView>
  </sheetViews>
  <sheetFormatPr defaultColWidth="14.42578125" defaultRowHeight="15" customHeight="1"/>
  <cols>
    <col min="1" max="3" width="4.5703125" customWidth="1"/>
    <col min="4" max="4" width="2.42578125" customWidth="1"/>
    <col min="5" max="5" width="3.28515625" customWidth="1"/>
    <col min="6" max="6" width="48.7109375" customWidth="1"/>
    <col min="7" max="7" width="7.28515625" customWidth="1"/>
    <col min="8" max="8" width="4.5703125" customWidth="1"/>
    <col min="9" max="11" width="3.140625" customWidth="1"/>
    <col min="12" max="12" width="5.140625" customWidth="1"/>
    <col min="13" max="19" width="3.140625" customWidth="1"/>
    <col min="20" max="20" width="4.5703125" customWidth="1"/>
    <col min="21" max="21" width="4.85546875" customWidth="1"/>
    <col min="22" max="22" width="6.140625" customWidth="1"/>
    <col min="23" max="23" width="8.28515625" customWidth="1"/>
    <col min="24" max="24" width="17" customWidth="1"/>
    <col min="25" max="26" width="11.28515625" customWidth="1"/>
    <col min="27" max="27" width="13.7109375" customWidth="1"/>
    <col min="28" max="28" width="11.28515625" customWidth="1"/>
    <col min="29" max="29" width="2.7109375" customWidth="1"/>
    <col min="30" max="30" width="27.140625" customWidth="1"/>
    <col min="31" max="31" width="19.42578125" customWidth="1"/>
    <col min="32" max="32" width="9.140625" customWidth="1"/>
  </cols>
  <sheetData>
    <row r="1" spans="1:32" ht="8.25" customHeight="1">
      <c r="A1" s="93"/>
      <c r="B1" s="2" t="str">
        <f>G6</f>
        <v>Siata SC</v>
      </c>
      <c r="C1" s="3">
        <v>1</v>
      </c>
      <c r="D1" s="93"/>
      <c r="E1" s="3"/>
      <c r="F1" s="4"/>
      <c r="G1" s="109"/>
      <c r="H1" s="6"/>
      <c r="I1" s="7"/>
      <c r="J1" s="7"/>
      <c r="K1" s="7"/>
      <c r="L1" s="7"/>
      <c r="M1" s="7"/>
      <c r="N1" s="7"/>
      <c r="O1" s="7"/>
      <c r="P1" s="7"/>
      <c r="Q1" s="7"/>
      <c r="R1" s="7"/>
      <c r="S1" s="7"/>
      <c r="T1" s="7"/>
      <c r="U1" s="8"/>
      <c r="V1" s="7"/>
      <c r="W1" s="8"/>
      <c r="X1" s="93"/>
      <c r="Y1" s="93"/>
      <c r="Z1" s="93"/>
      <c r="AA1" s="7"/>
      <c r="AB1" s="93"/>
      <c r="AC1" s="93"/>
      <c r="AD1" s="93"/>
      <c r="AE1" s="93"/>
      <c r="AF1" s="93"/>
    </row>
    <row r="2" spans="1:32" ht="21.75" customHeight="1">
      <c r="A2" s="93"/>
      <c r="B2" s="2" t="str">
        <f t="shared" ref="B2:B173" si="0">B1</f>
        <v>Siata SC</v>
      </c>
      <c r="C2" s="3">
        <v>2</v>
      </c>
      <c r="D2" s="4" t="s">
        <v>4</v>
      </c>
      <c r="E2" s="3"/>
      <c r="F2" s="147" t="s">
        <v>239</v>
      </c>
      <c r="G2" s="13"/>
      <c r="H2" s="13"/>
      <c r="I2" s="13"/>
      <c r="J2" s="13"/>
      <c r="K2" s="13"/>
      <c r="L2" s="13"/>
      <c r="M2" s="13"/>
      <c r="N2" s="13"/>
      <c r="O2" s="13"/>
      <c r="P2" s="13"/>
      <c r="Q2" s="13"/>
      <c r="R2" s="13"/>
      <c r="S2" s="13"/>
      <c r="T2" s="13"/>
      <c r="U2" s="13"/>
      <c r="V2" s="148"/>
      <c r="W2" s="14" t="s">
        <v>6</v>
      </c>
      <c r="X2" s="93"/>
      <c r="Y2" s="93"/>
      <c r="Z2" s="93"/>
      <c r="AA2" s="149" t="s">
        <v>6</v>
      </c>
      <c r="AB2" s="93"/>
      <c r="AC2" s="93"/>
      <c r="AD2" s="93"/>
      <c r="AE2" s="93"/>
      <c r="AF2" s="93"/>
    </row>
    <row r="3" spans="1:32" ht="6" customHeight="1">
      <c r="A3" s="93"/>
      <c r="B3" s="2" t="str">
        <f t="shared" si="0"/>
        <v>Siata SC</v>
      </c>
      <c r="C3" s="3">
        <v>3</v>
      </c>
      <c r="D3" s="93"/>
      <c r="E3" s="3"/>
      <c r="F3" s="4"/>
      <c r="G3" s="109"/>
      <c r="H3" s="6"/>
      <c r="I3" s="7"/>
      <c r="J3" s="7"/>
      <c r="K3" s="7"/>
      <c r="L3" s="7"/>
      <c r="M3" s="7"/>
      <c r="N3" s="7"/>
      <c r="O3" s="7"/>
      <c r="P3" s="7"/>
      <c r="Q3" s="7"/>
      <c r="R3" s="7"/>
      <c r="S3" s="7"/>
      <c r="T3" s="7"/>
      <c r="U3" s="8"/>
      <c r="V3" s="7"/>
      <c r="W3" s="8"/>
      <c r="X3" s="93"/>
      <c r="Y3" s="93"/>
      <c r="Z3" s="93"/>
      <c r="AA3" s="7"/>
      <c r="AB3" s="93"/>
      <c r="AC3" s="93"/>
      <c r="AD3" s="93"/>
      <c r="AE3" s="93"/>
      <c r="AF3" s="93"/>
    </row>
    <row r="4" spans="1:32" ht="16.5" customHeight="1">
      <c r="A4" s="93"/>
      <c r="B4" s="2" t="str">
        <f t="shared" si="0"/>
        <v>Siata SC</v>
      </c>
      <c r="C4" s="3">
        <v>4</v>
      </c>
      <c r="D4" s="93"/>
      <c r="E4" s="3"/>
      <c r="F4" s="341" t="s">
        <v>7</v>
      </c>
      <c r="G4" s="342"/>
      <c r="H4" s="342"/>
      <c r="I4" s="342"/>
      <c r="J4" s="342"/>
      <c r="K4" s="342"/>
      <c r="L4" s="342"/>
      <c r="M4" s="342"/>
      <c r="N4" s="342"/>
      <c r="O4" s="342"/>
      <c r="P4" s="342"/>
      <c r="Q4" s="342"/>
      <c r="R4" s="342"/>
      <c r="S4" s="342"/>
      <c r="T4" s="342"/>
      <c r="U4" s="343"/>
      <c r="V4" s="15" t="s">
        <v>8</v>
      </c>
      <c r="W4" s="16"/>
      <c r="X4" s="150"/>
      <c r="Y4" s="93"/>
      <c r="Z4" s="93"/>
      <c r="AA4" s="18"/>
      <c r="AB4" s="93"/>
      <c r="AC4" s="93"/>
      <c r="AD4" s="93"/>
      <c r="AE4" s="93"/>
      <c r="AF4" s="93"/>
    </row>
    <row r="5" spans="1:32" ht="3" customHeight="1">
      <c r="A5" s="93"/>
      <c r="B5" s="2" t="str">
        <f t="shared" si="0"/>
        <v>Siata SC</v>
      </c>
      <c r="C5" s="3">
        <v>5</v>
      </c>
      <c r="D5" s="93"/>
      <c r="E5" s="3"/>
      <c r="F5" s="19"/>
      <c r="G5" s="151"/>
      <c r="H5" s="21"/>
      <c r="I5" s="19"/>
      <c r="J5" s="19"/>
      <c r="K5" s="19"/>
      <c r="L5" s="19"/>
      <c r="M5" s="19"/>
      <c r="N5" s="19"/>
      <c r="O5" s="19"/>
      <c r="P5" s="19"/>
      <c r="Q5" s="19"/>
      <c r="R5" s="19"/>
      <c r="S5" s="19"/>
      <c r="T5" s="19"/>
      <c r="U5" s="22"/>
      <c r="V5" s="19"/>
      <c r="W5" s="22"/>
      <c r="X5" s="93"/>
      <c r="Y5" s="93"/>
      <c r="Z5" s="93"/>
      <c r="AA5" s="19"/>
      <c r="AB5" s="93"/>
      <c r="AC5" s="93"/>
      <c r="AD5" s="93"/>
      <c r="AE5" s="93"/>
      <c r="AF5" s="93"/>
    </row>
    <row r="6" spans="1:32" ht="18" customHeight="1">
      <c r="A6" s="93"/>
      <c r="B6" s="2" t="str">
        <f t="shared" si="0"/>
        <v>Siata SC</v>
      </c>
      <c r="C6" s="3">
        <v>6</v>
      </c>
      <c r="D6" s="93"/>
      <c r="E6" s="3"/>
      <c r="F6" s="23" t="s">
        <v>240</v>
      </c>
      <c r="G6" s="29" t="s">
        <v>448</v>
      </c>
      <c r="H6" s="25"/>
      <c r="I6" s="25"/>
      <c r="J6" s="25"/>
      <c r="K6" s="25"/>
      <c r="L6" s="152"/>
      <c r="M6" s="19"/>
      <c r="N6" s="33" t="s">
        <v>242</v>
      </c>
      <c r="O6" s="28"/>
      <c r="P6" s="28"/>
      <c r="Q6" s="28"/>
      <c r="R6" s="28"/>
      <c r="S6" s="28"/>
      <c r="T6" s="28"/>
      <c r="U6" s="28"/>
      <c r="V6" s="29" t="str">
        <f>'Chakhei PHC'!G6</f>
        <v>Chakhang PHC</v>
      </c>
      <c r="W6" s="31"/>
      <c r="X6" s="93"/>
      <c r="Y6" s="93"/>
      <c r="Z6" s="93"/>
      <c r="AA6" s="32"/>
      <c r="AB6" s="93"/>
      <c r="AC6" s="93"/>
      <c r="AD6" s="93" t="s">
        <v>243</v>
      </c>
      <c r="AE6" s="93" t="s">
        <v>244</v>
      </c>
      <c r="AF6" s="93"/>
    </row>
    <row r="7" spans="1:32" ht="12.75" customHeight="1">
      <c r="A7" s="93"/>
      <c r="B7" s="2" t="str">
        <f t="shared" si="0"/>
        <v>Siata SC</v>
      </c>
      <c r="C7" s="3">
        <v>7</v>
      </c>
      <c r="D7" s="93"/>
      <c r="E7" s="3"/>
      <c r="F7" s="23" t="s">
        <v>245</v>
      </c>
      <c r="G7" s="29" t="s">
        <v>620</v>
      </c>
      <c r="H7" s="30"/>
      <c r="I7" s="30"/>
      <c r="J7" s="30"/>
      <c r="K7" s="30"/>
      <c r="L7" s="31"/>
      <c r="M7" s="19"/>
      <c r="N7" s="33" t="s">
        <v>15</v>
      </c>
      <c r="O7" s="32"/>
      <c r="P7" s="34" t="s">
        <v>632</v>
      </c>
      <c r="Q7" s="35"/>
      <c r="R7" s="35"/>
      <c r="S7" s="35"/>
      <c r="T7" s="35"/>
      <c r="U7" s="153"/>
      <c r="V7" s="19"/>
      <c r="W7" s="22"/>
      <c r="X7" s="93"/>
      <c r="Y7" s="93"/>
      <c r="Z7" s="93"/>
      <c r="AA7" s="4"/>
      <c r="AB7" s="93"/>
      <c r="AC7" s="93"/>
      <c r="AD7" s="93"/>
      <c r="AE7" s="93"/>
      <c r="AF7" s="93"/>
    </row>
    <row r="8" spans="1:32" ht="12.75" customHeight="1">
      <c r="A8" s="93"/>
      <c r="B8" s="2" t="str">
        <f t="shared" si="0"/>
        <v>Siata SC</v>
      </c>
      <c r="C8" s="3">
        <v>8</v>
      </c>
      <c r="D8" s="93"/>
      <c r="E8" s="3"/>
      <c r="F8" s="23" t="s">
        <v>246</v>
      </c>
      <c r="G8" s="29" t="s">
        <v>622</v>
      </c>
      <c r="H8" s="30"/>
      <c r="I8" s="30"/>
      <c r="J8" s="30"/>
      <c r="K8" s="30"/>
      <c r="L8" s="31"/>
      <c r="M8" s="19"/>
      <c r="N8" s="33" t="s">
        <v>15</v>
      </c>
      <c r="O8" s="32"/>
      <c r="P8" s="34" t="s">
        <v>633</v>
      </c>
      <c r="Q8" s="35"/>
      <c r="R8" s="35"/>
      <c r="S8" s="35"/>
      <c r="T8" s="35"/>
      <c r="U8" s="153"/>
      <c r="V8" s="19"/>
      <c r="W8" s="22"/>
      <c r="X8" s="93"/>
      <c r="Y8" s="93"/>
      <c r="Z8" s="93"/>
      <c r="AA8" s="4"/>
      <c r="AB8" s="93"/>
      <c r="AC8" s="93"/>
      <c r="AD8" s="93"/>
      <c r="AE8" s="93"/>
      <c r="AF8" s="93"/>
    </row>
    <row r="9" spans="1:32" ht="12.75" customHeight="1">
      <c r="A9" s="93"/>
      <c r="B9" s="2" t="str">
        <f t="shared" si="0"/>
        <v>Siata SC</v>
      </c>
      <c r="C9" s="3">
        <v>9</v>
      </c>
      <c r="D9" s="93"/>
      <c r="E9" s="3"/>
      <c r="F9" s="154"/>
      <c r="G9" s="29"/>
      <c r="H9" s="30"/>
      <c r="I9" s="30"/>
      <c r="J9" s="30"/>
      <c r="K9" s="30"/>
      <c r="L9" s="31"/>
      <c r="M9" s="19"/>
      <c r="N9" s="33" t="s">
        <v>15</v>
      </c>
      <c r="O9" s="32"/>
      <c r="P9" s="34"/>
      <c r="Q9" s="35"/>
      <c r="R9" s="35"/>
      <c r="S9" s="35"/>
      <c r="T9" s="35"/>
      <c r="U9" s="153"/>
      <c r="V9" s="19"/>
      <c r="W9" s="22"/>
      <c r="X9" s="93"/>
      <c r="Y9" s="93"/>
      <c r="Z9" s="93"/>
      <c r="AA9" s="4"/>
      <c r="AB9" s="93"/>
      <c r="AC9" s="93"/>
      <c r="AD9" s="93"/>
      <c r="AE9" s="93"/>
      <c r="AF9" s="93"/>
    </row>
    <row r="10" spans="1:32" ht="12.75" customHeight="1">
      <c r="A10" s="93"/>
      <c r="B10" s="2" t="str">
        <f t="shared" si="0"/>
        <v>Siata SC</v>
      </c>
      <c r="C10" s="3">
        <v>10</v>
      </c>
      <c r="D10" s="93"/>
      <c r="E10" s="3"/>
      <c r="F10" s="154"/>
      <c r="G10" s="29"/>
      <c r="H10" s="30"/>
      <c r="I10" s="30"/>
      <c r="J10" s="30"/>
      <c r="K10" s="30"/>
      <c r="L10" s="31"/>
      <c r="M10" s="19"/>
      <c r="N10" s="33" t="s">
        <v>15</v>
      </c>
      <c r="O10" s="32"/>
      <c r="P10" s="34"/>
      <c r="Q10" s="35"/>
      <c r="R10" s="35"/>
      <c r="S10" s="35"/>
      <c r="T10" s="35"/>
      <c r="U10" s="153"/>
      <c r="V10" s="19"/>
      <c r="W10" s="22"/>
      <c r="X10" s="93"/>
      <c r="Y10" s="93"/>
      <c r="Z10" s="93"/>
      <c r="AA10" s="4"/>
      <c r="AB10" s="93"/>
      <c r="AC10" s="93"/>
      <c r="AD10" s="93"/>
      <c r="AE10" s="93"/>
      <c r="AF10" s="93"/>
    </row>
    <row r="11" spans="1:32" ht="12.75" customHeight="1">
      <c r="A11" s="93"/>
      <c r="B11" s="2" t="str">
        <f t="shared" si="0"/>
        <v>Siata SC</v>
      </c>
      <c r="C11" s="3">
        <v>11</v>
      </c>
      <c r="D11" s="93"/>
      <c r="E11" s="3"/>
      <c r="F11" s="23" t="s">
        <v>247</v>
      </c>
      <c r="G11" s="29" t="s">
        <v>621</v>
      </c>
      <c r="H11" s="30"/>
      <c r="I11" s="30"/>
      <c r="J11" s="30"/>
      <c r="K11" s="30"/>
      <c r="L11" s="31"/>
      <c r="M11" s="19"/>
      <c r="N11" s="33" t="s">
        <v>15</v>
      </c>
      <c r="O11" s="32"/>
      <c r="P11" s="34" t="s">
        <v>634</v>
      </c>
      <c r="Q11" s="35"/>
      <c r="R11" s="35"/>
      <c r="S11" s="35"/>
      <c r="T11" s="35"/>
      <c r="U11" s="153"/>
      <c r="V11" s="19"/>
      <c r="W11" s="22"/>
      <c r="X11" s="93"/>
      <c r="Y11" s="93"/>
      <c r="Z11" s="93"/>
      <c r="AA11" s="4"/>
      <c r="AB11" s="93"/>
      <c r="AC11" s="93"/>
      <c r="AD11" s="93"/>
      <c r="AE11" s="93"/>
      <c r="AF11" s="93"/>
    </row>
    <row r="12" spans="1:32" ht="12.75" customHeight="1">
      <c r="A12" s="93"/>
      <c r="B12" s="2" t="str">
        <f t="shared" si="0"/>
        <v>Siata SC</v>
      </c>
      <c r="C12" s="3">
        <v>12</v>
      </c>
      <c r="D12" s="93"/>
      <c r="E12" s="3"/>
      <c r="F12" s="39"/>
      <c r="G12" s="29"/>
      <c r="H12" s="30"/>
      <c r="I12" s="30"/>
      <c r="J12" s="30"/>
      <c r="K12" s="30"/>
      <c r="L12" s="31"/>
      <c r="M12" s="19"/>
      <c r="N12" s="33" t="s">
        <v>15</v>
      </c>
      <c r="O12" s="32"/>
      <c r="P12" s="34"/>
      <c r="Q12" s="35"/>
      <c r="R12" s="35"/>
      <c r="S12" s="35"/>
      <c r="T12" s="35"/>
      <c r="U12" s="153"/>
      <c r="V12" s="19"/>
      <c r="W12" s="22"/>
      <c r="X12" s="93"/>
      <c r="Y12" s="93"/>
      <c r="Z12" s="93"/>
      <c r="AA12" s="4"/>
      <c r="AB12" s="93"/>
      <c r="AC12" s="93"/>
      <c r="AD12" s="93"/>
      <c r="AE12" s="93"/>
      <c r="AF12" s="93"/>
    </row>
    <row r="13" spans="1:32" ht="12.75" customHeight="1">
      <c r="A13" s="93"/>
      <c r="B13" s="2" t="str">
        <f t="shared" si="0"/>
        <v>Siata SC</v>
      </c>
      <c r="C13" s="3">
        <v>13</v>
      </c>
      <c r="D13" s="93"/>
      <c r="E13" s="3"/>
      <c r="F13" s="39"/>
      <c r="G13" s="29"/>
      <c r="H13" s="30"/>
      <c r="I13" s="30"/>
      <c r="J13" s="30"/>
      <c r="K13" s="30"/>
      <c r="L13" s="31"/>
      <c r="M13" s="19"/>
      <c r="N13" s="33" t="s">
        <v>15</v>
      </c>
      <c r="O13" s="32"/>
      <c r="P13" s="34"/>
      <c r="Q13" s="35"/>
      <c r="R13" s="35"/>
      <c r="S13" s="35"/>
      <c r="T13" s="35"/>
      <c r="U13" s="153"/>
      <c r="V13" s="19"/>
      <c r="W13" s="22"/>
      <c r="X13" s="93"/>
      <c r="Y13" s="93"/>
      <c r="Z13" s="93"/>
      <c r="AA13" s="4"/>
      <c r="AB13" s="93"/>
      <c r="AC13" s="93"/>
      <c r="AD13" s="93"/>
      <c r="AE13" s="93"/>
      <c r="AF13" s="93"/>
    </row>
    <row r="14" spans="1:32" ht="12.75" customHeight="1">
      <c r="A14" s="93"/>
      <c r="B14" s="2" t="str">
        <f t="shared" si="0"/>
        <v>Siata SC</v>
      </c>
      <c r="C14" s="3">
        <v>14</v>
      </c>
      <c r="D14" s="93"/>
      <c r="E14" s="3"/>
      <c r="F14" s="39"/>
      <c r="G14" s="29"/>
      <c r="H14" s="30"/>
      <c r="I14" s="30"/>
      <c r="J14" s="30"/>
      <c r="K14" s="30"/>
      <c r="L14" s="31"/>
      <c r="M14" s="19"/>
      <c r="N14" s="33" t="s">
        <v>15</v>
      </c>
      <c r="O14" s="32"/>
      <c r="P14" s="34"/>
      <c r="Q14" s="35"/>
      <c r="R14" s="35"/>
      <c r="S14" s="35"/>
      <c r="T14" s="35"/>
      <c r="U14" s="153"/>
      <c r="V14" s="19"/>
      <c r="W14" s="22"/>
      <c r="X14" s="93"/>
      <c r="Y14" s="93"/>
      <c r="Z14" s="93"/>
      <c r="AA14" s="4"/>
      <c r="AB14" s="93"/>
      <c r="AC14" s="93"/>
      <c r="AD14" s="93"/>
      <c r="AE14" s="93"/>
      <c r="AF14" s="93"/>
    </row>
    <row r="15" spans="1:32" ht="9" customHeight="1">
      <c r="A15" s="93"/>
      <c r="B15" s="2" t="str">
        <f t="shared" si="0"/>
        <v>Siata SC</v>
      </c>
      <c r="C15" s="3">
        <v>15</v>
      </c>
      <c r="D15" s="93"/>
      <c r="E15" s="4"/>
      <c r="F15" s="4"/>
      <c r="G15" s="109"/>
      <c r="H15" s="7"/>
      <c r="I15" s="7"/>
      <c r="J15" s="7"/>
      <c r="K15" s="7"/>
      <c r="L15" s="7"/>
      <c r="M15" s="7"/>
      <c r="N15" s="7"/>
      <c r="O15" s="7"/>
      <c r="P15" s="7"/>
      <c r="Q15" s="7"/>
      <c r="R15" s="7"/>
      <c r="S15" s="7"/>
      <c r="T15" s="7"/>
      <c r="U15" s="8"/>
      <c r="V15" s="7"/>
      <c r="W15" s="8"/>
      <c r="X15" s="93"/>
      <c r="Y15" s="93"/>
      <c r="Z15" s="93"/>
      <c r="AA15" s="7"/>
      <c r="AB15" s="93"/>
      <c r="AC15" s="93"/>
      <c r="AD15" s="93"/>
      <c r="AE15" s="93"/>
      <c r="AF15" s="93"/>
    </row>
    <row r="16" spans="1:32" ht="6" customHeight="1">
      <c r="A16" s="93"/>
      <c r="B16" s="2" t="str">
        <f t="shared" si="0"/>
        <v>Siata SC</v>
      </c>
      <c r="C16" s="3">
        <v>16</v>
      </c>
      <c r="D16" s="42"/>
      <c r="E16" s="3"/>
      <c r="F16" s="4"/>
      <c r="G16" s="109"/>
      <c r="H16" s="7"/>
      <c r="I16" s="7"/>
      <c r="J16" s="7"/>
      <c r="K16" s="7"/>
      <c r="L16" s="7"/>
      <c r="M16" s="7"/>
      <c r="N16" s="7"/>
      <c r="O16" s="7"/>
      <c r="P16" s="7"/>
      <c r="Q16" s="7"/>
      <c r="R16" s="7"/>
      <c r="S16" s="7"/>
      <c r="T16" s="7"/>
      <c r="U16" s="8"/>
      <c r="V16" s="7"/>
      <c r="W16" s="8"/>
      <c r="X16" s="93"/>
      <c r="Y16" s="93"/>
      <c r="Z16" s="93"/>
      <c r="AA16" s="7"/>
      <c r="AB16" s="93"/>
      <c r="AC16" s="93"/>
      <c r="AD16" s="93"/>
      <c r="AE16" s="93"/>
      <c r="AF16" s="93"/>
    </row>
    <row r="17" spans="1:32" ht="21" customHeight="1">
      <c r="A17" s="93"/>
      <c r="B17" s="2" t="str">
        <f t="shared" si="0"/>
        <v>Siata SC</v>
      </c>
      <c r="C17" s="3">
        <v>17</v>
      </c>
      <c r="D17" s="93"/>
      <c r="E17" s="43" t="s">
        <v>248</v>
      </c>
      <c r="F17" s="44"/>
      <c r="G17" s="118" t="s">
        <v>57</v>
      </c>
      <c r="H17" s="44"/>
      <c r="I17" s="44"/>
      <c r="J17" s="44"/>
      <c r="K17" s="43" t="s">
        <v>249</v>
      </c>
      <c r="L17" s="44"/>
      <c r="M17" s="44"/>
      <c r="N17" s="44"/>
      <c r="O17" s="44"/>
      <c r="P17" s="44"/>
      <c r="Q17" s="44"/>
      <c r="R17" s="44"/>
      <c r="S17" s="44"/>
      <c r="T17" s="44"/>
      <c r="U17" s="44"/>
      <c r="V17" s="44"/>
      <c r="W17" s="155"/>
      <c r="X17" s="156"/>
      <c r="Y17" s="40"/>
      <c r="Z17" s="40"/>
      <c r="AA17" s="157"/>
      <c r="AB17" s="40"/>
      <c r="AC17" s="93"/>
      <c r="AD17" s="93"/>
      <c r="AE17" s="93"/>
      <c r="AF17" s="93"/>
    </row>
    <row r="18" spans="1:32" ht="1.5" customHeight="1">
      <c r="A18" s="93"/>
      <c r="B18" s="2" t="str">
        <f t="shared" si="0"/>
        <v>Siata SC</v>
      </c>
      <c r="C18" s="3">
        <v>18</v>
      </c>
      <c r="D18" s="93"/>
      <c r="E18" s="3"/>
      <c r="F18" s="4"/>
      <c r="G18" s="109"/>
      <c r="H18" s="7"/>
      <c r="I18" s="7"/>
      <c r="J18" s="7"/>
      <c r="K18" s="7"/>
      <c r="L18" s="7"/>
      <c r="M18" s="7"/>
      <c r="N18" s="7"/>
      <c r="O18" s="7"/>
      <c r="P18" s="7"/>
      <c r="Q18" s="7"/>
      <c r="R18" s="7"/>
      <c r="S18" s="7"/>
      <c r="T18" s="7"/>
      <c r="U18" s="8"/>
      <c r="V18" s="7"/>
      <c r="W18" s="8"/>
      <c r="X18" s="93"/>
      <c r="Y18" s="93"/>
      <c r="Z18" s="93"/>
      <c r="AA18" s="7"/>
      <c r="AB18" s="93"/>
      <c r="AC18" s="93"/>
      <c r="AD18" s="93"/>
      <c r="AE18" s="93"/>
      <c r="AF18" s="93"/>
    </row>
    <row r="19" spans="1:32" ht="18" customHeight="1">
      <c r="A19" s="93"/>
      <c r="B19" s="2" t="str">
        <f t="shared" si="0"/>
        <v>Siata SC</v>
      </c>
      <c r="C19" s="3">
        <v>19</v>
      </c>
      <c r="D19" s="93"/>
      <c r="E19" s="58">
        <v>1</v>
      </c>
      <c r="F19" s="158" t="s">
        <v>250</v>
      </c>
      <c r="G19" s="159">
        <v>1</v>
      </c>
      <c r="H19" s="160" t="s">
        <v>251</v>
      </c>
      <c r="I19" s="7"/>
      <c r="J19" s="161">
        <v>1</v>
      </c>
      <c r="K19" s="162" t="s">
        <v>252</v>
      </c>
      <c r="L19" s="163"/>
      <c r="M19" s="163"/>
      <c r="N19" s="163"/>
      <c r="O19" s="163"/>
      <c r="P19" s="163"/>
      <c r="Q19" s="163"/>
      <c r="R19" s="163"/>
      <c r="S19" s="163"/>
      <c r="T19" s="163"/>
      <c r="U19" s="163"/>
      <c r="V19" s="163"/>
      <c r="W19" s="164"/>
      <c r="X19" s="165">
        <f>1.71*G20/100</f>
        <v>19.203299999999999</v>
      </c>
      <c r="Y19" s="166"/>
      <c r="Z19" s="166"/>
      <c r="AA19" s="167"/>
      <c r="AB19" s="166"/>
      <c r="AC19" s="93"/>
      <c r="AD19" s="93"/>
      <c r="AE19" s="93"/>
      <c r="AF19" s="93"/>
    </row>
    <row r="20" spans="1:32" ht="18" customHeight="1">
      <c r="A20" s="93"/>
      <c r="B20" s="2" t="str">
        <f t="shared" si="0"/>
        <v>Siata SC</v>
      </c>
      <c r="C20" s="3">
        <v>20</v>
      </c>
      <c r="D20" s="93"/>
      <c r="E20" s="58">
        <v>2</v>
      </c>
      <c r="F20" s="168" t="s">
        <v>253</v>
      </c>
      <c r="G20" s="159">
        <v>1123</v>
      </c>
      <c r="H20" s="160" t="s">
        <v>251</v>
      </c>
      <c r="I20" s="7"/>
      <c r="J20" s="50">
        <v>2</v>
      </c>
      <c r="K20" s="162" t="s">
        <v>254</v>
      </c>
      <c r="L20" s="163"/>
      <c r="M20" s="163"/>
      <c r="N20" s="163"/>
      <c r="O20" s="163"/>
      <c r="P20" s="163"/>
      <c r="Q20" s="163"/>
      <c r="R20" s="163"/>
      <c r="S20" s="163"/>
      <c r="T20" s="163"/>
      <c r="U20" s="163"/>
      <c r="V20" s="163"/>
      <c r="W20" s="164"/>
      <c r="X20" s="165">
        <f>X19-(X19*10/100)</f>
        <v>17.282969999999999</v>
      </c>
      <c r="Y20" s="166"/>
      <c r="Z20" s="166"/>
      <c r="AA20" s="167"/>
      <c r="AB20" s="166"/>
      <c r="AC20" s="93"/>
      <c r="AD20" s="93"/>
      <c r="AE20" s="93"/>
      <c r="AF20" s="93"/>
    </row>
    <row r="21" spans="1:32" ht="18" customHeight="1">
      <c r="A21" s="93"/>
      <c r="B21" s="2" t="str">
        <f t="shared" si="0"/>
        <v>Siata SC</v>
      </c>
      <c r="C21" s="3">
        <v>21</v>
      </c>
      <c r="D21" s="93"/>
      <c r="E21" s="58">
        <v>3</v>
      </c>
      <c r="F21" s="158" t="s">
        <v>255</v>
      </c>
      <c r="G21" s="159">
        <v>190</v>
      </c>
      <c r="H21" s="160" t="s">
        <v>251</v>
      </c>
      <c r="I21" s="169">
        <f>G20/G21</f>
        <v>5.9105263157894736</v>
      </c>
      <c r="J21" s="50">
        <v>3</v>
      </c>
      <c r="K21" s="162" t="s">
        <v>256</v>
      </c>
      <c r="L21" s="163"/>
      <c r="M21" s="163"/>
      <c r="N21" s="163"/>
      <c r="O21" s="163"/>
      <c r="P21" s="163"/>
      <c r="Q21" s="163"/>
      <c r="R21" s="163"/>
      <c r="S21" s="163"/>
      <c r="T21" s="163"/>
      <c r="U21" s="163"/>
      <c r="V21" s="163"/>
      <c r="W21" s="164"/>
      <c r="X21" s="165">
        <f>X20-(X20*17.88/1000)</f>
        <v>16.973950496400001</v>
      </c>
      <c r="Y21" s="166"/>
      <c r="Z21" s="166"/>
      <c r="AA21" s="167"/>
      <c r="AB21" s="166"/>
      <c r="AC21" s="93"/>
      <c r="AD21" s="93"/>
      <c r="AE21" s="93"/>
      <c r="AF21" s="93"/>
    </row>
    <row r="22" spans="1:32" ht="18" customHeight="1">
      <c r="A22" s="93"/>
      <c r="B22" s="2" t="str">
        <f t="shared" si="0"/>
        <v>Siata SC</v>
      </c>
      <c r="C22" s="3">
        <v>22</v>
      </c>
      <c r="D22" s="93"/>
      <c r="E22" s="58">
        <v>4</v>
      </c>
      <c r="F22" s="158" t="s">
        <v>257</v>
      </c>
      <c r="G22" s="159">
        <v>100</v>
      </c>
      <c r="H22" s="160" t="s">
        <v>251</v>
      </c>
      <c r="I22" s="7"/>
      <c r="J22" s="50">
        <v>4</v>
      </c>
      <c r="K22" s="162" t="s">
        <v>258</v>
      </c>
      <c r="L22" s="163"/>
      <c r="M22" s="163"/>
      <c r="N22" s="163"/>
      <c r="O22" s="163"/>
      <c r="P22" s="163"/>
      <c r="Q22" s="163"/>
      <c r="R22" s="163"/>
      <c r="S22" s="163"/>
      <c r="T22" s="163"/>
      <c r="U22" s="163"/>
      <c r="V22" s="163"/>
      <c r="W22" s="164"/>
      <c r="X22" s="165">
        <f>8.78356409745996*G20/100</f>
        <v>98.639424814475348</v>
      </c>
      <c r="Y22" s="166"/>
      <c r="Z22" s="166"/>
      <c r="AA22" s="167"/>
      <c r="AB22" s="166"/>
      <c r="AC22" s="93"/>
      <c r="AD22" s="93"/>
      <c r="AE22" s="93"/>
      <c r="AF22" s="93"/>
    </row>
    <row r="23" spans="1:32" ht="18" customHeight="1">
      <c r="A23" s="93"/>
      <c r="B23" s="2" t="str">
        <f t="shared" si="0"/>
        <v>Siata SC</v>
      </c>
      <c r="C23" s="3">
        <v>23</v>
      </c>
      <c r="D23" s="93"/>
      <c r="E23" s="58">
        <v>5</v>
      </c>
      <c r="F23" s="168" t="s">
        <v>259</v>
      </c>
      <c r="G23" s="159">
        <v>4</v>
      </c>
      <c r="H23" s="160" t="s">
        <v>251</v>
      </c>
      <c r="I23" s="7"/>
      <c r="J23" s="50">
        <v>5</v>
      </c>
      <c r="K23" s="162" t="s">
        <v>260</v>
      </c>
      <c r="L23" s="163"/>
      <c r="M23" s="163"/>
      <c r="N23" s="163"/>
      <c r="O23" s="163"/>
      <c r="P23" s="163"/>
      <c r="Q23" s="163"/>
      <c r="R23" s="163"/>
      <c r="S23" s="163"/>
      <c r="T23" s="163"/>
      <c r="U23" s="163"/>
      <c r="V23" s="163"/>
      <c r="W23" s="164"/>
      <c r="X23" s="165">
        <f>G20*1.6133076913702/100</f>
        <v>18.117445374087346</v>
      </c>
      <c r="Y23" s="166"/>
      <c r="Z23" s="166"/>
      <c r="AA23" s="167"/>
      <c r="AB23" s="166"/>
      <c r="AC23" s="93"/>
      <c r="AD23" s="93"/>
      <c r="AE23" s="93"/>
      <c r="AF23" s="93"/>
    </row>
    <row r="24" spans="1:32" ht="18" customHeight="1">
      <c r="A24" s="93"/>
      <c r="B24" s="2" t="str">
        <f t="shared" si="0"/>
        <v>Siata SC</v>
      </c>
      <c r="C24" s="3">
        <v>24</v>
      </c>
      <c r="D24" s="93"/>
      <c r="E24" s="58">
        <v>6</v>
      </c>
      <c r="F24" s="168" t="s">
        <v>261</v>
      </c>
      <c r="G24" s="159">
        <v>4</v>
      </c>
      <c r="H24" s="160" t="s">
        <v>251</v>
      </c>
      <c r="I24" s="7"/>
      <c r="J24" s="50">
        <v>6</v>
      </c>
      <c r="K24" s="162" t="s">
        <v>262</v>
      </c>
      <c r="L24" s="163"/>
      <c r="M24" s="163"/>
      <c r="N24" s="163"/>
      <c r="O24" s="163"/>
      <c r="P24" s="163"/>
      <c r="Q24" s="163"/>
      <c r="R24" s="163"/>
      <c r="S24" s="163"/>
      <c r="T24" s="163"/>
      <c r="U24" s="163"/>
      <c r="V24" s="163"/>
      <c r="W24" s="164"/>
      <c r="X24" s="165">
        <f>G20*1.60524115291335/100</f>
        <v>18.02685814721692</v>
      </c>
      <c r="Y24" s="166"/>
      <c r="Z24" s="166"/>
      <c r="AA24" s="167"/>
      <c r="AB24" s="166"/>
      <c r="AC24" s="93"/>
      <c r="AD24" s="93"/>
      <c r="AE24" s="93"/>
      <c r="AF24" s="93"/>
    </row>
    <row r="25" spans="1:32" ht="18" customHeight="1">
      <c r="A25" s="93"/>
      <c r="B25" s="2" t="str">
        <f t="shared" si="0"/>
        <v>Siata SC</v>
      </c>
      <c r="C25" s="3">
        <v>25</v>
      </c>
      <c r="D25" s="93"/>
      <c r="E25" s="58">
        <v>7</v>
      </c>
      <c r="F25" s="168" t="s">
        <v>263</v>
      </c>
      <c r="G25" s="159">
        <v>4</v>
      </c>
      <c r="H25" s="160" t="s">
        <v>251</v>
      </c>
      <c r="I25" s="7"/>
      <c r="J25" s="50">
        <v>7</v>
      </c>
      <c r="K25" s="162" t="s">
        <v>264</v>
      </c>
      <c r="L25" s="163"/>
      <c r="M25" s="163"/>
      <c r="N25" s="163"/>
      <c r="O25" s="163"/>
      <c r="P25" s="163"/>
      <c r="Q25" s="163"/>
      <c r="R25" s="163"/>
      <c r="S25" s="163"/>
      <c r="T25" s="163"/>
      <c r="U25" s="163"/>
      <c r="V25" s="163"/>
      <c r="W25" s="164"/>
      <c r="X25" s="165">
        <f>G20*1.60122805003106/100</f>
        <v>17.981791001848805</v>
      </c>
      <c r="Y25" s="166"/>
      <c r="Z25" s="166"/>
      <c r="AA25" s="167"/>
      <c r="AB25" s="166"/>
      <c r="AC25" s="93"/>
      <c r="AD25" s="93"/>
      <c r="AE25" s="93"/>
      <c r="AF25" s="93"/>
    </row>
    <row r="26" spans="1:32" ht="18" customHeight="1">
      <c r="A26" s="93"/>
      <c r="B26" s="2" t="str">
        <f t="shared" si="0"/>
        <v>Siata SC</v>
      </c>
      <c r="C26" s="3">
        <v>26</v>
      </c>
      <c r="D26" s="93"/>
      <c r="E26" s="58">
        <v>8</v>
      </c>
      <c r="F26" s="168" t="s">
        <v>265</v>
      </c>
      <c r="G26" s="159">
        <v>28</v>
      </c>
      <c r="H26" s="160" t="s">
        <v>251</v>
      </c>
      <c r="I26" s="7"/>
      <c r="J26" s="50">
        <v>8</v>
      </c>
      <c r="K26" s="162" t="s">
        <v>266</v>
      </c>
      <c r="L26" s="163"/>
      <c r="M26" s="163"/>
      <c r="N26" s="163"/>
      <c r="O26" s="163"/>
      <c r="P26" s="163"/>
      <c r="Q26" s="163"/>
      <c r="R26" s="163"/>
      <c r="S26" s="163"/>
      <c r="T26" s="163"/>
      <c r="U26" s="163"/>
      <c r="V26" s="163"/>
      <c r="W26" s="164"/>
      <c r="X26" s="165">
        <f>X24*9</f>
        <v>162.24172332495229</v>
      </c>
      <c r="Y26" s="166"/>
      <c r="Z26" s="166"/>
      <c r="AA26" s="167"/>
      <c r="AB26" s="166"/>
      <c r="AC26" s="93"/>
      <c r="AD26" s="93"/>
      <c r="AE26" s="93"/>
      <c r="AF26" s="93"/>
    </row>
    <row r="27" spans="1:32" ht="18" customHeight="1">
      <c r="A27" s="93"/>
      <c r="B27" s="2" t="str">
        <f t="shared" si="0"/>
        <v>Siata SC</v>
      </c>
      <c r="C27" s="3">
        <v>27</v>
      </c>
      <c r="D27" s="93"/>
      <c r="E27" s="58">
        <v>9</v>
      </c>
      <c r="F27" s="168" t="s">
        <v>267</v>
      </c>
      <c r="G27" s="159">
        <v>3</v>
      </c>
      <c r="H27" s="160" t="s">
        <v>251</v>
      </c>
      <c r="I27" s="7"/>
      <c r="J27" s="50">
        <v>9</v>
      </c>
      <c r="K27" s="162" t="s">
        <v>268</v>
      </c>
      <c r="L27" s="163"/>
      <c r="M27" s="163"/>
      <c r="N27" s="163"/>
      <c r="O27" s="163"/>
      <c r="P27" s="163"/>
      <c r="Q27" s="163"/>
      <c r="R27" s="163"/>
      <c r="S27" s="163"/>
      <c r="T27" s="163"/>
      <c r="U27" s="163"/>
      <c r="V27" s="163"/>
      <c r="W27" s="164"/>
      <c r="X27" s="165">
        <f>37*G20/100</f>
        <v>415.51</v>
      </c>
      <c r="Y27" s="166"/>
      <c r="Z27" s="166"/>
      <c r="AA27" s="167"/>
      <c r="AB27" s="166"/>
      <c r="AC27" s="93"/>
      <c r="AD27" s="93"/>
      <c r="AE27" s="93"/>
      <c r="AF27" s="93"/>
    </row>
    <row r="28" spans="1:32" ht="18" customHeight="1">
      <c r="A28" s="93"/>
      <c r="B28" s="2" t="str">
        <f t="shared" si="0"/>
        <v>Siata SC</v>
      </c>
      <c r="C28" s="3">
        <v>28</v>
      </c>
      <c r="D28" s="93"/>
      <c r="E28" s="58">
        <v>10</v>
      </c>
      <c r="F28" s="168" t="s">
        <v>269</v>
      </c>
      <c r="G28" s="159">
        <v>1</v>
      </c>
      <c r="H28" s="160" t="s">
        <v>251</v>
      </c>
      <c r="I28" s="7"/>
      <c r="J28" s="50">
        <v>10</v>
      </c>
      <c r="K28" s="162" t="s">
        <v>270</v>
      </c>
      <c r="L28" s="163"/>
      <c r="M28" s="163"/>
      <c r="N28" s="163"/>
      <c r="O28" s="163"/>
      <c r="P28" s="163"/>
      <c r="Q28" s="163"/>
      <c r="R28" s="163"/>
      <c r="S28" s="163"/>
      <c r="T28" s="163"/>
      <c r="U28" s="163"/>
      <c r="V28" s="163"/>
      <c r="W28" s="164"/>
      <c r="X28" s="165">
        <f>X27</f>
        <v>415.51</v>
      </c>
      <c r="Y28" s="166"/>
      <c r="Z28" s="166"/>
      <c r="AA28" s="167"/>
      <c r="AB28" s="166"/>
      <c r="AC28" s="93"/>
      <c r="AD28" s="93"/>
      <c r="AE28" s="93"/>
      <c r="AF28" s="93"/>
    </row>
    <row r="29" spans="1:32" ht="18" customHeight="1">
      <c r="A29" s="93"/>
      <c r="B29" s="2" t="str">
        <f t="shared" si="0"/>
        <v>Siata SC</v>
      </c>
      <c r="C29" s="3">
        <v>29</v>
      </c>
      <c r="D29" s="93"/>
      <c r="E29" s="58">
        <v>11</v>
      </c>
      <c r="F29" s="170" t="s">
        <v>271</v>
      </c>
      <c r="G29" s="159">
        <v>0</v>
      </c>
      <c r="H29" s="160" t="s">
        <v>251</v>
      </c>
      <c r="I29" s="7"/>
      <c r="J29" s="50">
        <v>11</v>
      </c>
      <c r="K29" s="162" t="s">
        <v>272</v>
      </c>
      <c r="L29" s="163"/>
      <c r="M29" s="163"/>
      <c r="N29" s="163"/>
      <c r="O29" s="163"/>
      <c r="P29" s="163"/>
      <c r="Q29" s="163"/>
      <c r="R29" s="163"/>
      <c r="S29" s="163"/>
      <c r="T29" s="163"/>
      <c r="U29" s="163"/>
      <c r="V29" s="163"/>
      <c r="W29" s="164"/>
      <c r="X29" s="165">
        <f>X27</f>
        <v>415.51</v>
      </c>
      <c r="Y29" s="166"/>
      <c r="Z29" s="166"/>
      <c r="AA29" s="167"/>
      <c r="AB29" s="166"/>
      <c r="AC29" s="93"/>
      <c r="AD29" s="93"/>
      <c r="AE29" s="93"/>
      <c r="AF29" s="93"/>
    </row>
    <row r="30" spans="1:32" ht="18" customHeight="1">
      <c r="A30" s="93"/>
      <c r="B30" s="2" t="str">
        <f t="shared" si="0"/>
        <v>Siata SC</v>
      </c>
      <c r="C30" s="3">
        <v>30</v>
      </c>
      <c r="D30" s="93"/>
      <c r="E30" s="58">
        <v>12</v>
      </c>
      <c r="F30" s="170" t="s">
        <v>273</v>
      </c>
      <c r="G30" s="159">
        <v>0</v>
      </c>
      <c r="H30" s="160" t="s">
        <v>251</v>
      </c>
      <c r="I30" s="7"/>
      <c r="J30" s="50">
        <v>12</v>
      </c>
      <c r="K30" s="162" t="s">
        <v>274</v>
      </c>
      <c r="L30" s="163"/>
      <c r="M30" s="163"/>
      <c r="N30" s="163"/>
      <c r="O30" s="163"/>
      <c r="P30" s="163"/>
      <c r="Q30" s="163"/>
      <c r="R30" s="163"/>
      <c r="S30" s="163"/>
      <c r="T30" s="163"/>
      <c r="U30" s="163"/>
      <c r="V30" s="163"/>
      <c r="W30" s="164"/>
      <c r="X30" s="165">
        <f>X27</f>
        <v>415.51</v>
      </c>
      <c r="Y30" s="166"/>
      <c r="Z30" s="166"/>
      <c r="AA30" s="167"/>
      <c r="AB30" s="166"/>
      <c r="AC30" s="93"/>
      <c r="AD30" s="93"/>
      <c r="AE30" s="93"/>
      <c r="AF30" s="93"/>
    </row>
    <row r="31" spans="1:32" ht="18" customHeight="1">
      <c r="A31" s="93"/>
      <c r="B31" s="2" t="str">
        <f t="shared" si="0"/>
        <v>Siata SC</v>
      </c>
      <c r="C31" s="3">
        <v>31</v>
      </c>
      <c r="D31" s="93"/>
      <c r="E31" s="58">
        <v>13</v>
      </c>
      <c r="F31" s="158" t="s">
        <v>275</v>
      </c>
      <c r="G31" s="159"/>
      <c r="H31" s="160" t="s">
        <v>251</v>
      </c>
      <c r="I31" s="7"/>
      <c r="J31" s="50">
        <v>13</v>
      </c>
      <c r="K31" s="162" t="s">
        <v>276</v>
      </c>
      <c r="L31" s="163"/>
      <c r="M31" s="163"/>
      <c r="N31" s="163"/>
      <c r="O31" s="163"/>
      <c r="P31" s="163"/>
      <c r="Q31" s="163"/>
      <c r="R31" s="163"/>
      <c r="S31" s="163"/>
      <c r="T31" s="163"/>
      <c r="U31" s="163"/>
      <c r="V31" s="163"/>
      <c r="W31" s="164"/>
      <c r="X31" s="165">
        <f>49*X27/100</f>
        <v>203.59989999999999</v>
      </c>
      <c r="Y31" s="166"/>
      <c r="Z31" s="166"/>
      <c r="AA31" s="167"/>
      <c r="AB31" s="166"/>
      <c r="AC31" s="93"/>
      <c r="AD31" s="93"/>
      <c r="AE31" s="93"/>
      <c r="AF31" s="93"/>
    </row>
    <row r="32" spans="1:32" ht="18" customHeight="1">
      <c r="A32" s="93"/>
      <c r="B32" s="2" t="str">
        <f t="shared" si="0"/>
        <v>Siata SC</v>
      </c>
      <c r="C32" s="3">
        <v>32</v>
      </c>
      <c r="D32" s="93"/>
      <c r="E32" s="58">
        <v>14</v>
      </c>
      <c r="F32" s="158" t="s">
        <v>277</v>
      </c>
      <c r="G32" s="159">
        <v>40</v>
      </c>
      <c r="H32" s="160" t="s">
        <v>251</v>
      </c>
      <c r="I32" s="7"/>
      <c r="J32" s="50">
        <v>14</v>
      </c>
      <c r="K32" s="162" t="s">
        <v>278</v>
      </c>
      <c r="L32" s="163"/>
      <c r="M32" s="163"/>
      <c r="N32" s="163"/>
      <c r="O32" s="163"/>
      <c r="P32" s="163"/>
      <c r="Q32" s="163"/>
      <c r="R32" s="163"/>
      <c r="S32" s="163"/>
      <c r="T32" s="163"/>
      <c r="U32" s="163"/>
      <c r="V32" s="163"/>
      <c r="W32" s="164"/>
      <c r="X32" s="165">
        <f>49*X27/100</f>
        <v>203.59989999999999</v>
      </c>
      <c r="Y32" s="166"/>
      <c r="Z32" s="166"/>
      <c r="AA32" s="167"/>
      <c r="AB32" s="166"/>
      <c r="AC32" s="93"/>
      <c r="AD32" s="93"/>
      <c r="AE32" s="93"/>
      <c r="AF32" s="93"/>
    </row>
    <row r="33" spans="1:32" ht="21" customHeight="1">
      <c r="A33" s="93"/>
      <c r="B33" s="2" t="str">
        <f t="shared" si="0"/>
        <v>Siata SC</v>
      </c>
      <c r="C33" s="3">
        <v>33</v>
      </c>
      <c r="D33" s="93"/>
      <c r="E33" s="58">
        <v>15</v>
      </c>
      <c r="F33" s="158" t="s">
        <v>279</v>
      </c>
      <c r="G33" s="159">
        <v>3</v>
      </c>
      <c r="H33" s="160" t="s">
        <v>251</v>
      </c>
      <c r="I33" s="7"/>
      <c r="J33" s="50">
        <v>15</v>
      </c>
      <c r="K33" s="162" t="s">
        <v>280</v>
      </c>
      <c r="L33" s="163"/>
      <c r="M33" s="163"/>
      <c r="N33" s="163"/>
      <c r="O33" s="163"/>
      <c r="P33" s="163"/>
      <c r="Q33" s="163"/>
      <c r="R33" s="163"/>
      <c r="S33" s="163"/>
      <c r="T33" s="163"/>
      <c r="U33" s="163"/>
      <c r="V33" s="163"/>
      <c r="W33" s="164"/>
      <c r="X33" s="165">
        <f>12*G20/100</f>
        <v>134.76</v>
      </c>
      <c r="Y33" s="166"/>
      <c r="Z33" s="166"/>
      <c r="AA33" s="167"/>
      <c r="AB33" s="166"/>
      <c r="AC33" s="93"/>
      <c r="AD33" s="93"/>
      <c r="AE33" s="93"/>
      <c r="AF33" s="93"/>
    </row>
    <row r="34" spans="1:32" ht="30" customHeight="1">
      <c r="A34" s="93"/>
      <c r="B34" s="2" t="str">
        <f t="shared" si="0"/>
        <v>Siata SC</v>
      </c>
      <c r="C34" s="3">
        <v>34</v>
      </c>
      <c r="D34" s="93"/>
      <c r="E34" s="171" t="s">
        <v>281</v>
      </c>
      <c r="F34" s="172" t="s">
        <v>282</v>
      </c>
      <c r="G34" s="109"/>
      <c r="H34" s="7"/>
      <c r="I34" s="7"/>
      <c r="J34" s="173"/>
      <c r="K34" s="173"/>
      <c r="L34" s="173"/>
      <c r="M34" s="173"/>
      <c r="N34" s="173"/>
      <c r="O34" s="173"/>
      <c r="P34" s="173"/>
      <c r="Q34" s="173"/>
      <c r="R34" s="173"/>
      <c r="S34" s="173"/>
      <c r="T34" s="173"/>
      <c r="U34" s="173"/>
      <c r="V34" s="173"/>
      <c r="W34" s="173"/>
      <c r="X34" s="173"/>
      <c r="Y34" s="174"/>
      <c r="Z34" s="174"/>
      <c r="AA34" s="173"/>
      <c r="AB34" s="174"/>
      <c r="AC34" s="93"/>
      <c r="AD34" s="93"/>
      <c r="AE34" s="93"/>
      <c r="AF34" s="93"/>
    </row>
    <row r="35" spans="1:32" ht="1.5" customHeight="1">
      <c r="A35" s="93"/>
      <c r="B35" s="2" t="str">
        <f t="shared" si="0"/>
        <v>Siata SC</v>
      </c>
      <c r="C35" s="3">
        <v>35</v>
      </c>
      <c r="D35" s="93"/>
      <c r="E35" s="4"/>
      <c r="F35" s="4"/>
      <c r="G35" s="109"/>
      <c r="H35" s="7"/>
      <c r="I35" s="7"/>
      <c r="J35" s="7"/>
      <c r="K35" s="7"/>
      <c r="L35" s="7"/>
      <c r="M35" s="7"/>
      <c r="N35" s="7"/>
      <c r="O35" s="7"/>
      <c r="P35" s="7"/>
      <c r="Q35" s="7"/>
      <c r="R35" s="7"/>
      <c r="S35" s="7"/>
      <c r="T35" s="7"/>
      <c r="U35" s="8"/>
      <c r="V35" s="7"/>
      <c r="W35" s="8"/>
      <c r="X35" s="2"/>
      <c r="Y35" s="2"/>
      <c r="Z35" s="2"/>
      <c r="AA35" s="7"/>
      <c r="AB35" s="2"/>
      <c r="AC35" s="93"/>
      <c r="AD35" s="93"/>
      <c r="AE35" s="93"/>
      <c r="AF35" s="93"/>
    </row>
    <row r="36" spans="1:32" ht="16.5" customHeight="1">
      <c r="A36" s="93"/>
      <c r="B36" s="2" t="str">
        <f t="shared" si="0"/>
        <v>Siata SC</v>
      </c>
      <c r="C36" s="3">
        <v>36</v>
      </c>
      <c r="D36" s="4" t="s">
        <v>55</v>
      </c>
      <c r="E36" s="43" t="s">
        <v>283</v>
      </c>
      <c r="F36" s="44"/>
      <c r="G36" s="118" t="s">
        <v>57</v>
      </c>
      <c r="H36" s="46" t="s">
        <v>28</v>
      </c>
      <c r="I36" s="46" t="s">
        <v>29</v>
      </c>
      <c r="J36" s="46" t="s">
        <v>30</v>
      </c>
      <c r="K36" s="46" t="s">
        <v>31</v>
      </c>
      <c r="L36" s="46" t="s">
        <v>32</v>
      </c>
      <c r="M36" s="46" t="s">
        <v>33</v>
      </c>
      <c r="N36" s="46" t="s">
        <v>34</v>
      </c>
      <c r="O36" s="46" t="s">
        <v>35</v>
      </c>
      <c r="P36" s="46" t="s">
        <v>36</v>
      </c>
      <c r="Q36" s="46" t="s">
        <v>37</v>
      </c>
      <c r="R36" s="46" t="s">
        <v>38</v>
      </c>
      <c r="S36" s="46" t="s">
        <v>39</v>
      </c>
      <c r="T36" s="46" t="s">
        <v>40</v>
      </c>
      <c r="U36" s="47" t="s">
        <v>41</v>
      </c>
      <c r="V36" s="48" t="s">
        <v>42</v>
      </c>
      <c r="W36" s="175" t="s">
        <v>123</v>
      </c>
      <c r="X36" s="46" t="s">
        <v>44</v>
      </c>
      <c r="Y36" s="176"/>
      <c r="Z36" s="176"/>
      <c r="AA36" s="177" t="s">
        <v>124</v>
      </c>
      <c r="AB36" s="176"/>
      <c r="AC36" s="93"/>
      <c r="AD36" s="93"/>
      <c r="AE36" s="93"/>
      <c r="AF36" s="93"/>
    </row>
    <row r="37" spans="1:32" ht="1.5" customHeight="1">
      <c r="A37" s="93"/>
      <c r="B37" s="2" t="str">
        <f t="shared" si="0"/>
        <v>Siata SC</v>
      </c>
      <c r="C37" s="3">
        <v>37</v>
      </c>
      <c r="D37" s="42"/>
      <c r="E37" s="3"/>
      <c r="F37" s="4"/>
      <c r="G37" s="109"/>
      <c r="H37" s="7"/>
      <c r="I37" s="7"/>
      <c r="J37" s="7"/>
      <c r="K37" s="7"/>
      <c r="L37" s="7"/>
      <c r="M37" s="7"/>
      <c r="N37" s="7"/>
      <c r="O37" s="7"/>
      <c r="P37" s="7"/>
      <c r="Q37" s="7"/>
      <c r="R37" s="7"/>
      <c r="S37" s="7"/>
      <c r="T37" s="7"/>
      <c r="U37" s="8"/>
      <c r="V37" s="7"/>
      <c r="W37" s="8"/>
      <c r="X37" s="2"/>
      <c r="Y37" s="2"/>
      <c r="Z37" s="2"/>
      <c r="AA37" s="7"/>
      <c r="AB37" s="2"/>
      <c r="AC37" s="93"/>
      <c r="AD37" s="93"/>
      <c r="AE37" s="93"/>
      <c r="AF37" s="93"/>
    </row>
    <row r="38" spans="1:32" ht="13.5" customHeight="1">
      <c r="A38" s="93"/>
      <c r="B38" s="2" t="str">
        <f t="shared" si="0"/>
        <v>Siata SC</v>
      </c>
      <c r="C38" s="3">
        <v>38</v>
      </c>
      <c r="D38" s="93"/>
      <c r="E38" s="178">
        <v>1</v>
      </c>
      <c r="F38" s="179" t="s">
        <v>284</v>
      </c>
      <c r="G38" s="86" t="s">
        <v>251</v>
      </c>
      <c r="H38" s="61">
        <v>3</v>
      </c>
      <c r="I38" s="61">
        <v>1</v>
      </c>
      <c r="J38" s="61">
        <v>6</v>
      </c>
      <c r="K38" s="61"/>
      <c r="L38" s="61"/>
      <c r="M38" s="61"/>
      <c r="N38" s="61"/>
      <c r="O38" s="61"/>
      <c r="P38" s="61"/>
      <c r="Q38" s="61"/>
      <c r="R38" s="61"/>
      <c r="S38" s="61"/>
      <c r="T38" s="62">
        <f t="shared" ref="T38:T65" si="1">SUM(H38:S38)</f>
        <v>10</v>
      </c>
      <c r="U38" s="63">
        <f>X19</f>
        <v>19.203299999999999</v>
      </c>
      <c r="V38" s="75">
        <f>T38/X19</f>
        <v>0.52074383048746831</v>
      </c>
      <c r="W38" s="89">
        <v>5</v>
      </c>
      <c r="X38" s="130"/>
      <c r="Y38" s="180"/>
      <c r="Z38" s="180"/>
      <c r="AA38" s="130" t="s">
        <v>285</v>
      </c>
      <c r="AB38" s="180"/>
      <c r="AC38" s="93"/>
      <c r="AD38" s="106" t="str">
        <f t="shared" ref="AD38:AD64" si="2">F38</f>
        <v>ANC Registration (Ongoing) *</v>
      </c>
      <c r="AE38" s="106" t="s">
        <v>286</v>
      </c>
      <c r="AF38" s="93"/>
    </row>
    <row r="39" spans="1:32" ht="14.25" customHeight="1">
      <c r="A39" s="93"/>
      <c r="B39" s="2" t="str">
        <f t="shared" si="0"/>
        <v>Siata SC</v>
      </c>
      <c r="C39" s="3">
        <v>39</v>
      </c>
      <c r="D39" s="42"/>
      <c r="E39" s="181">
        <v>2</v>
      </c>
      <c r="F39" s="182" t="s">
        <v>287</v>
      </c>
      <c r="G39" s="86" t="s">
        <v>251</v>
      </c>
      <c r="H39" s="61">
        <v>3</v>
      </c>
      <c r="I39" s="61">
        <v>1</v>
      </c>
      <c r="J39" s="61">
        <v>6</v>
      </c>
      <c r="K39" s="61"/>
      <c r="L39" s="61"/>
      <c r="M39" s="61"/>
      <c r="N39" s="61"/>
      <c r="O39" s="61"/>
      <c r="P39" s="61"/>
      <c r="Q39" s="61"/>
      <c r="R39" s="61"/>
      <c r="S39" s="61"/>
      <c r="T39" s="62">
        <f t="shared" si="1"/>
        <v>10</v>
      </c>
      <c r="U39" s="63">
        <f>T38</f>
        <v>10</v>
      </c>
      <c r="V39" s="75">
        <f>T39/T38</f>
        <v>1</v>
      </c>
      <c r="W39" s="89">
        <v>10</v>
      </c>
      <c r="X39" s="130"/>
      <c r="Y39" s="180"/>
      <c r="Z39" s="180"/>
      <c r="AA39" s="130" t="s">
        <v>288</v>
      </c>
      <c r="AB39" s="180"/>
      <c r="AC39" s="93"/>
      <c r="AD39" s="106" t="str">
        <f t="shared" si="2"/>
        <v>No. of pregnant women registered within first trimester of Pregnancy (within 12 wks)*</v>
      </c>
      <c r="AE39" s="106" t="s">
        <v>289</v>
      </c>
      <c r="AF39" s="93"/>
    </row>
    <row r="40" spans="1:32" ht="14.25" customHeight="1">
      <c r="A40" s="93"/>
      <c r="B40" s="2" t="str">
        <f t="shared" si="0"/>
        <v>Siata SC</v>
      </c>
      <c r="C40" s="3">
        <v>40</v>
      </c>
      <c r="D40" s="42"/>
      <c r="E40" s="181">
        <v>3</v>
      </c>
      <c r="F40" s="182" t="s">
        <v>290</v>
      </c>
      <c r="G40" s="86" t="s">
        <v>251</v>
      </c>
      <c r="H40" s="61">
        <v>2</v>
      </c>
      <c r="I40" s="61">
        <v>2</v>
      </c>
      <c r="J40" s="61">
        <v>0</v>
      </c>
      <c r="K40" s="61"/>
      <c r="L40" s="61"/>
      <c r="M40" s="61"/>
      <c r="N40" s="61"/>
      <c r="O40" s="61"/>
      <c r="P40" s="61"/>
      <c r="Q40" s="61"/>
      <c r="R40" s="61"/>
      <c r="S40" s="61"/>
      <c r="T40" s="62">
        <f t="shared" si="1"/>
        <v>4</v>
      </c>
      <c r="U40" s="63">
        <f t="shared" ref="U40:U44" si="3">U39</f>
        <v>10</v>
      </c>
      <c r="V40" s="75">
        <f>T40/T38</f>
        <v>0.4</v>
      </c>
      <c r="W40" s="89">
        <v>10</v>
      </c>
      <c r="X40" s="76"/>
      <c r="Y40" s="183"/>
      <c r="Z40" s="183"/>
      <c r="AA40" s="130" t="s">
        <v>288</v>
      </c>
      <c r="AB40" s="183"/>
      <c r="AC40" s="93"/>
      <c r="AD40" s="106" t="str">
        <f t="shared" si="2"/>
        <v>No. of pregnant women received 4 or more  ANC check-ups during their pregnancy *</v>
      </c>
      <c r="AE40" s="106" t="s">
        <v>289</v>
      </c>
      <c r="AF40" s="93"/>
    </row>
    <row r="41" spans="1:32" ht="13.5" customHeight="1">
      <c r="A41" s="93"/>
      <c r="B41" s="2" t="str">
        <f t="shared" si="0"/>
        <v>Siata SC</v>
      </c>
      <c r="C41" s="3">
        <v>41</v>
      </c>
      <c r="D41" s="42"/>
      <c r="E41" s="54">
        <v>4</v>
      </c>
      <c r="F41" s="71" t="s">
        <v>291</v>
      </c>
      <c r="G41" s="86" t="s">
        <v>251</v>
      </c>
      <c r="H41" s="61">
        <v>2</v>
      </c>
      <c r="I41" s="61">
        <v>2</v>
      </c>
      <c r="J41" s="61">
        <v>0</v>
      </c>
      <c r="K41" s="61"/>
      <c r="L41" s="61"/>
      <c r="M41" s="61"/>
      <c r="N41" s="61"/>
      <c r="O41" s="61"/>
      <c r="P41" s="61"/>
      <c r="Q41" s="61"/>
      <c r="R41" s="61"/>
      <c r="S41" s="61"/>
      <c r="T41" s="62">
        <f t="shared" si="1"/>
        <v>4</v>
      </c>
      <c r="U41" s="63">
        <f t="shared" si="3"/>
        <v>10</v>
      </c>
      <c r="V41" s="75">
        <f t="shared" ref="V41:V44" si="4">T41/U41</f>
        <v>0.4</v>
      </c>
      <c r="W41" s="63">
        <v>5</v>
      </c>
      <c r="X41" s="76"/>
      <c r="Y41" s="183"/>
      <c r="Z41" s="183"/>
      <c r="AA41" s="130" t="s">
        <v>288</v>
      </c>
      <c r="AB41" s="183"/>
      <c r="AC41" s="93"/>
      <c r="AD41" s="106" t="str">
        <f t="shared" si="2"/>
        <v>No. of Pregnant women rgiven 180 tab of IFA</v>
      </c>
      <c r="AE41" s="106" t="s">
        <v>289</v>
      </c>
      <c r="AF41" s="93"/>
    </row>
    <row r="42" spans="1:32" ht="13.5" customHeight="1">
      <c r="A42" s="93"/>
      <c r="B42" s="2" t="str">
        <f t="shared" si="0"/>
        <v>Siata SC</v>
      </c>
      <c r="C42" s="3">
        <v>42</v>
      </c>
      <c r="D42" s="42"/>
      <c r="E42" s="58">
        <v>5</v>
      </c>
      <c r="F42" s="71" t="s">
        <v>292</v>
      </c>
      <c r="G42" s="86" t="s">
        <v>251</v>
      </c>
      <c r="H42" s="61">
        <v>2</v>
      </c>
      <c r="I42" s="61">
        <v>2</v>
      </c>
      <c r="J42" s="61">
        <v>0</v>
      </c>
      <c r="K42" s="61"/>
      <c r="L42" s="61"/>
      <c r="M42" s="61"/>
      <c r="N42" s="61"/>
      <c r="O42" s="61"/>
      <c r="P42" s="61"/>
      <c r="Q42" s="61"/>
      <c r="R42" s="61"/>
      <c r="S42" s="61"/>
      <c r="T42" s="62">
        <f t="shared" si="1"/>
        <v>4</v>
      </c>
      <c r="U42" s="63">
        <f t="shared" si="3"/>
        <v>10</v>
      </c>
      <c r="V42" s="75">
        <f t="shared" si="4"/>
        <v>0.4</v>
      </c>
      <c r="W42" s="63"/>
      <c r="X42" s="76"/>
      <c r="Y42" s="183"/>
      <c r="Z42" s="183"/>
      <c r="AA42" s="130" t="s">
        <v>288</v>
      </c>
      <c r="AB42" s="183"/>
      <c r="AC42" s="93"/>
      <c r="AD42" s="106" t="str">
        <f t="shared" si="2"/>
        <v>No. of Pregnant women rgiven 360 tab of Calcium</v>
      </c>
      <c r="AE42" s="106" t="s">
        <v>289</v>
      </c>
      <c r="AF42" s="93"/>
    </row>
    <row r="43" spans="1:32" ht="13.5" customHeight="1">
      <c r="A43" s="93"/>
      <c r="B43" s="2" t="str">
        <f t="shared" si="0"/>
        <v>Siata SC</v>
      </c>
      <c r="C43" s="3">
        <v>43</v>
      </c>
      <c r="D43" s="42"/>
      <c r="E43" s="58">
        <v>6</v>
      </c>
      <c r="F43" s="71" t="s">
        <v>293</v>
      </c>
      <c r="G43" s="86" t="s">
        <v>251</v>
      </c>
      <c r="H43" s="61">
        <v>3</v>
      </c>
      <c r="I43" s="61">
        <v>4</v>
      </c>
      <c r="J43" s="61">
        <v>3</v>
      </c>
      <c r="K43" s="61"/>
      <c r="L43" s="61"/>
      <c r="M43" s="61"/>
      <c r="N43" s="61"/>
      <c r="O43" s="61"/>
      <c r="P43" s="61"/>
      <c r="Q43" s="61"/>
      <c r="R43" s="61"/>
      <c r="S43" s="61"/>
      <c r="T43" s="62">
        <f t="shared" si="1"/>
        <v>10</v>
      </c>
      <c r="U43" s="63">
        <f t="shared" si="3"/>
        <v>10</v>
      </c>
      <c r="V43" s="75">
        <f t="shared" si="4"/>
        <v>1</v>
      </c>
      <c r="W43" s="63"/>
      <c r="X43" s="76"/>
      <c r="Y43" s="183"/>
      <c r="Z43" s="183"/>
      <c r="AA43" s="130" t="s">
        <v>288</v>
      </c>
      <c r="AB43" s="183"/>
      <c r="AC43" s="93"/>
      <c r="AD43" s="106" t="str">
        <f t="shared" si="2"/>
        <v>No. of PW given 1 Tab of Albendazole after 1st Trimester</v>
      </c>
      <c r="AE43" s="106" t="s">
        <v>289</v>
      </c>
      <c r="AF43" s="93"/>
    </row>
    <row r="44" spans="1:32" ht="13.5" customHeight="1">
      <c r="A44" s="93"/>
      <c r="B44" s="2" t="str">
        <f t="shared" si="0"/>
        <v>Siata SC</v>
      </c>
      <c r="C44" s="3">
        <v>44</v>
      </c>
      <c r="D44" s="42"/>
      <c r="E44" s="178">
        <v>7</v>
      </c>
      <c r="F44" s="71" t="s">
        <v>294</v>
      </c>
      <c r="G44" s="86" t="s">
        <v>251</v>
      </c>
      <c r="H44" s="61">
        <v>2</v>
      </c>
      <c r="I44" s="61">
        <v>2</v>
      </c>
      <c r="J44" s="61">
        <v>0</v>
      </c>
      <c r="K44" s="61"/>
      <c r="L44" s="61"/>
      <c r="M44" s="61"/>
      <c r="N44" s="61"/>
      <c r="O44" s="61"/>
      <c r="P44" s="61"/>
      <c r="Q44" s="61"/>
      <c r="R44" s="61"/>
      <c r="S44" s="61"/>
      <c r="T44" s="62">
        <f t="shared" si="1"/>
        <v>4</v>
      </c>
      <c r="U44" s="63">
        <f t="shared" si="3"/>
        <v>10</v>
      </c>
      <c r="V44" s="75">
        <f t="shared" si="4"/>
        <v>0.4</v>
      </c>
      <c r="W44" s="89">
        <v>10</v>
      </c>
      <c r="X44" s="76"/>
      <c r="Y44" s="183"/>
      <c r="Z44" s="183"/>
      <c r="AA44" s="130" t="s">
        <v>288</v>
      </c>
      <c r="AB44" s="183"/>
      <c r="AC44" s="93"/>
      <c r="AD44" s="106" t="str">
        <f t="shared" si="2"/>
        <v xml:space="preserve">No. of pregnant women tested for Haemoglobin 4 or more times </v>
      </c>
      <c r="AE44" s="106" t="s">
        <v>289</v>
      </c>
      <c r="AF44" s="93"/>
    </row>
    <row r="45" spans="1:32" ht="13.5" customHeight="1">
      <c r="A45" s="93"/>
      <c r="B45" s="2" t="str">
        <f t="shared" si="0"/>
        <v>Siata SC</v>
      </c>
      <c r="C45" s="3">
        <v>45</v>
      </c>
      <c r="D45" s="42"/>
      <c r="E45" s="181">
        <v>8</v>
      </c>
      <c r="F45" s="71" t="s">
        <v>295</v>
      </c>
      <c r="G45" s="86" t="s">
        <v>251</v>
      </c>
      <c r="H45" s="61">
        <v>0</v>
      </c>
      <c r="I45" s="61">
        <v>0</v>
      </c>
      <c r="J45" s="61">
        <v>0</v>
      </c>
      <c r="K45" s="61"/>
      <c r="L45" s="61"/>
      <c r="M45" s="61"/>
      <c r="N45" s="61"/>
      <c r="O45" s="61"/>
      <c r="P45" s="61"/>
      <c r="Q45" s="61"/>
      <c r="R45" s="61"/>
      <c r="S45" s="61"/>
      <c r="T45" s="62">
        <f t="shared" si="1"/>
        <v>0</v>
      </c>
      <c r="U45" s="63">
        <v>0</v>
      </c>
      <c r="V45" s="184">
        <f>T45/T38</f>
        <v>0</v>
      </c>
      <c r="W45" s="89"/>
      <c r="X45" s="76"/>
      <c r="Y45" s="183"/>
      <c r="Z45" s="183"/>
      <c r="AA45" s="107"/>
      <c r="AB45" s="183"/>
      <c r="AC45" s="93"/>
      <c r="AD45" s="106" t="str">
        <f t="shared" si="2"/>
        <v xml:space="preserve">No. of Pregnant women with Anaemia (Hb= or &lt; 7) </v>
      </c>
      <c r="AE45" s="106" t="s">
        <v>289</v>
      </c>
      <c r="AF45" s="93"/>
    </row>
    <row r="46" spans="1:32" ht="13.5" customHeight="1">
      <c r="A46" s="93"/>
      <c r="B46" s="2" t="str">
        <f t="shared" si="0"/>
        <v>Siata SC</v>
      </c>
      <c r="C46" s="3">
        <v>46</v>
      </c>
      <c r="D46" s="42"/>
      <c r="E46" s="181">
        <v>9</v>
      </c>
      <c r="F46" s="185" t="s">
        <v>0</v>
      </c>
      <c r="G46" s="86" t="s">
        <v>251</v>
      </c>
      <c r="H46" s="61">
        <v>2</v>
      </c>
      <c r="I46" s="61">
        <v>2</v>
      </c>
      <c r="J46" s="61">
        <v>0</v>
      </c>
      <c r="K46" s="61"/>
      <c r="L46" s="61"/>
      <c r="M46" s="61"/>
      <c r="N46" s="61"/>
      <c r="O46" s="61"/>
      <c r="P46" s="61"/>
      <c r="Q46" s="61"/>
      <c r="R46" s="61"/>
      <c r="S46" s="61"/>
      <c r="T46" s="62">
        <f t="shared" si="1"/>
        <v>4</v>
      </c>
      <c r="U46" s="63">
        <f>T48</f>
        <v>4</v>
      </c>
      <c r="V46" s="75">
        <f t="shared" ref="V46:V47" si="5">T46/U46</f>
        <v>1</v>
      </c>
      <c r="W46" s="63">
        <v>10</v>
      </c>
      <c r="X46" s="76"/>
      <c r="Y46" s="183"/>
      <c r="Z46" s="183"/>
      <c r="AA46" s="130" t="s">
        <v>296</v>
      </c>
      <c r="AB46" s="183"/>
      <c r="AC46" s="93"/>
      <c r="AD46" s="106" t="str">
        <f t="shared" si="2"/>
        <v>9 (a). No. of Institutional deliveries  *</v>
      </c>
      <c r="AE46" s="106" t="s">
        <v>297</v>
      </c>
      <c r="AF46" s="93"/>
    </row>
    <row r="47" spans="1:32" ht="13.5" customHeight="1">
      <c r="A47" s="93"/>
      <c r="B47" s="2" t="str">
        <f t="shared" si="0"/>
        <v>Siata SC</v>
      </c>
      <c r="C47" s="3">
        <v>47</v>
      </c>
      <c r="D47" s="42"/>
      <c r="E47" s="58"/>
      <c r="F47" s="185" t="s">
        <v>1</v>
      </c>
      <c r="G47" s="86" t="s">
        <v>251</v>
      </c>
      <c r="H47" s="61">
        <v>0</v>
      </c>
      <c r="I47" s="61">
        <v>0</v>
      </c>
      <c r="J47" s="61">
        <v>0</v>
      </c>
      <c r="K47" s="61"/>
      <c r="L47" s="61"/>
      <c r="M47" s="61"/>
      <c r="N47" s="61"/>
      <c r="O47" s="61"/>
      <c r="P47" s="61"/>
      <c r="Q47" s="61"/>
      <c r="R47" s="61"/>
      <c r="S47" s="61"/>
      <c r="T47" s="62">
        <f t="shared" si="1"/>
        <v>0</v>
      </c>
      <c r="U47" s="63">
        <f>U48</f>
        <v>4</v>
      </c>
      <c r="V47" s="186">
        <f t="shared" si="5"/>
        <v>0</v>
      </c>
      <c r="W47" s="89"/>
      <c r="X47" s="76"/>
      <c r="Y47" s="183"/>
      <c r="Z47" s="183"/>
      <c r="AA47" s="130" t="s">
        <v>296</v>
      </c>
      <c r="AB47" s="183"/>
      <c r="AC47" s="93"/>
      <c r="AD47" s="106" t="str">
        <f t="shared" si="2"/>
        <v>9 (b). No. of Home deliveries  *</v>
      </c>
      <c r="AE47" s="106" t="s">
        <v>297</v>
      </c>
      <c r="AF47" s="93"/>
    </row>
    <row r="48" spans="1:32" ht="13.5" customHeight="1">
      <c r="A48" s="93"/>
      <c r="B48" s="2" t="str">
        <f t="shared" si="0"/>
        <v>Siata SC</v>
      </c>
      <c r="C48" s="3">
        <v>48</v>
      </c>
      <c r="D48" s="42"/>
      <c r="E48" s="58"/>
      <c r="F48" s="71" t="s">
        <v>298</v>
      </c>
      <c r="G48" s="86" t="s">
        <v>251</v>
      </c>
      <c r="H48" s="72">
        <f t="shared" ref="H48:M48" si="6">SUM(H46:H47)</f>
        <v>2</v>
      </c>
      <c r="I48" s="72">
        <f t="shared" si="6"/>
        <v>2</v>
      </c>
      <c r="J48" s="72">
        <f t="shared" si="6"/>
        <v>0</v>
      </c>
      <c r="K48" s="72">
        <f t="shared" si="6"/>
        <v>0</v>
      </c>
      <c r="L48" s="72">
        <f t="shared" si="6"/>
        <v>0</v>
      </c>
      <c r="M48" s="72">
        <f t="shared" si="6"/>
        <v>0</v>
      </c>
      <c r="N48" s="72"/>
      <c r="O48" s="72"/>
      <c r="P48" s="72"/>
      <c r="Q48" s="72"/>
      <c r="R48" s="72"/>
      <c r="S48" s="72"/>
      <c r="T48" s="62">
        <f t="shared" si="1"/>
        <v>4</v>
      </c>
      <c r="U48" s="63">
        <f>U46</f>
        <v>4</v>
      </c>
      <c r="V48" s="64"/>
      <c r="W48" s="63"/>
      <c r="X48" s="76"/>
      <c r="Y48" s="183"/>
      <c r="Z48" s="183"/>
      <c r="AA48" s="107"/>
      <c r="AB48" s="183"/>
      <c r="AC48" s="93"/>
      <c r="AD48" s="106" t="str">
        <f t="shared" si="2"/>
        <v>9 (c). Total No. of Deliveries</v>
      </c>
      <c r="AE48" s="106"/>
      <c r="AF48" s="93"/>
    </row>
    <row r="49" spans="1:32" ht="13.5" customHeight="1">
      <c r="A49" s="93"/>
      <c r="B49" s="2" t="str">
        <f t="shared" si="0"/>
        <v>Siata SC</v>
      </c>
      <c r="C49" s="3">
        <v>49</v>
      </c>
      <c r="D49" s="42"/>
      <c r="E49" s="181">
        <v>10</v>
      </c>
      <c r="F49" s="185" t="s">
        <v>299</v>
      </c>
      <c r="G49" s="86" t="s">
        <v>251</v>
      </c>
      <c r="H49" s="61">
        <v>0</v>
      </c>
      <c r="I49" s="61">
        <v>0</v>
      </c>
      <c r="J49" s="61">
        <v>0</v>
      </c>
      <c r="K49" s="61"/>
      <c r="L49" s="61"/>
      <c r="M49" s="61"/>
      <c r="N49" s="61"/>
      <c r="O49" s="61"/>
      <c r="P49" s="61"/>
      <c r="Q49" s="61"/>
      <c r="R49" s="61"/>
      <c r="S49" s="61"/>
      <c r="T49" s="62">
        <f t="shared" si="1"/>
        <v>0</v>
      </c>
      <c r="U49" s="63">
        <f>T47</f>
        <v>0</v>
      </c>
      <c r="V49" s="75" t="e">
        <f>T49/U49</f>
        <v>#DIV/0!</v>
      </c>
      <c r="W49" s="89">
        <v>5</v>
      </c>
      <c r="X49" s="76"/>
      <c r="Y49" s="183"/>
      <c r="Z49" s="183"/>
      <c r="AA49" s="130" t="s">
        <v>296</v>
      </c>
      <c r="AB49" s="183"/>
      <c r="AC49" s="93"/>
      <c r="AD49" s="106" t="str">
        <f t="shared" si="2"/>
        <v>Of Home deliveries Conducted by SBA (Skilled Birth Attendance)</v>
      </c>
      <c r="AE49" s="106" t="s">
        <v>300</v>
      </c>
      <c r="AF49" s="93"/>
    </row>
    <row r="50" spans="1:32" ht="13.5" customHeight="1">
      <c r="A50" s="93"/>
      <c r="B50" s="2" t="str">
        <f t="shared" si="0"/>
        <v>Siata SC</v>
      </c>
      <c r="C50" s="3">
        <v>50</v>
      </c>
      <c r="D50" s="42"/>
      <c r="E50" s="58">
        <v>11</v>
      </c>
      <c r="F50" s="185" t="s">
        <v>2</v>
      </c>
      <c r="G50" s="86" t="s">
        <v>251</v>
      </c>
      <c r="H50" s="61">
        <v>2</v>
      </c>
      <c r="I50" s="61">
        <v>2</v>
      </c>
      <c r="J50" s="61">
        <v>0</v>
      </c>
      <c r="K50" s="61"/>
      <c r="L50" s="61"/>
      <c r="M50" s="61"/>
      <c r="N50" s="61"/>
      <c r="O50" s="61"/>
      <c r="P50" s="61"/>
      <c r="Q50" s="61"/>
      <c r="R50" s="61"/>
      <c r="S50" s="61"/>
      <c r="T50" s="62">
        <f t="shared" si="1"/>
        <v>4</v>
      </c>
      <c r="U50" s="63"/>
      <c r="V50" s="69"/>
      <c r="W50" s="70"/>
      <c r="X50" s="76"/>
      <c r="Y50" s="183"/>
      <c r="Z50" s="183"/>
      <c r="AA50" s="187"/>
      <c r="AB50" s="183"/>
      <c r="AC50" s="93"/>
      <c r="AD50" s="106" t="str">
        <f t="shared" si="2"/>
        <v>11 (a) No. of Live Birth Male  (Institution + Home) *</v>
      </c>
      <c r="AE50" s="106" t="s">
        <v>301</v>
      </c>
      <c r="AF50" s="93"/>
    </row>
    <row r="51" spans="1:32" ht="13.5" customHeight="1">
      <c r="A51" s="93"/>
      <c r="B51" s="2" t="str">
        <f t="shared" si="0"/>
        <v>Siata SC</v>
      </c>
      <c r="C51" s="3">
        <v>51</v>
      </c>
      <c r="D51" s="42"/>
      <c r="E51" s="58"/>
      <c r="F51" s="185" t="s">
        <v>3</v>
      </c>
      <c r="G51" s="86" t="s">
        <v>251</v>
      </c>
      <c r="H51" s="61">
        <v>0</v>
      </c>
      <c r="I51" s="61">
        <v>0</v>
      </c>
      <c r="J51" s="61">
        <v>0</v>
      </c>
      <c r="K51" s="61"/>
      <c r="L51" s="61"/>
      <c r="M51" s="61"/>
      <c r="N51" s="61"/>
      <c r="O51" s="61"/>
      <c r="P51" s="61"/>
      <c r="Q51" s="61"/>
      <c r="R51" s="61"/>
      <c r="S51" s="61"/>
      <c r="T51" s="62">
        <f t="shared" si="1"/>
        <v>0</v>
      </c>
      <c r="U51" s="63"/>
      <c r="V51" s="69"/>
      <c r="W51" s="70"/>
      <c r="X51" s="76"/>
      <c r="Y51" s="183"/>
      <c r="Z51" s="183"/>
      <c r="AA51" s="187"/>
      <c r="AB51" s="183"/>
      <c r="AC51" s="93"/>
      <c r="AD51" s="106" t="str">
        <f t="shared" si="2"/>
        <v>11 (b) No. of Live Birth Female (Institution + Home) *</v>
      </c>
      <c r="AE51" s="106" t="s">
        <v>301</v>
      </c>
      <c r="AF51" s="93"/>
    </row>
    <row r="52" spans="1:32" ht="13.5" customHeight="1">
      <c r="A52" s="93"/>
      <c r="B52" s="2" t="str">
        <f t="shared" si="0"/>
        <v>Siata SC</v>
      </c>
      <c r="C52" s="3">
        <v>52</v>
      </c>
      <c r="D52" s="42"/>
      <c r="E52" s="58"/>
      <c r="F52" s="71" t="s">
        <v>302</v>
      </c>
      <c r="G52" s="86" t="s">
        <v>251</v>
      </c>
      <c r="H52" s="72"/>
      <c r="I52" s="72"/>
      <c r="J52" s="72"/>
      <c r="K52" s="72"/>
      <c r="L52" s="72"/>
      <c r="M52" s="72"/>
      <c r="N52" s="72"/>
      <c r="O52" s="72"/>
      <c r="P52" s="72"/>
      <c r="Q52" s="72"/>
      <c r="R52" s="72"/>
      <c r="S52" s="72"/>
      <c r="T52" s="62">
        <f t="shared" si="1"/>
        <v>0</v>
      </c>
      <c r="U52" s="63"/>
      <c r="V52" s="69"/>
      <c r="W52" s="70"/>
      <c r="X52" s="76"/>
      <c r="Y52" s="183"/>
      <c r="Z52" s="183"/>
      <c r="AA52" s="187"/>
      <c r="AB52" s="183"/>
      <c r="AC52" s="93"/>
      <c r="AD52" s="106" t="str">
        <f t="shared" si="2"/>
        <v>11 (c)Total No. of Live Birth (Institution + Home)</v>
      </c>
      <c r="AE52" s="106" t="s">
        <v>297</v>
      </c>
      <c r="AF52" s="93"/>
    </row>
    <row r="53" spans="1:32" ht="13.5" customHeight="1">
      <c r="A53" s="93"/>
      <c r="B53" s="2" t="str">
        <f t="shared" si="0"/>
        <v>Siata SC</v>
      </c>
      <c r="C53" s="3">
        <v>53</v>
      </c>
      <c r="D53" s="42"/>
      <c r="E53" s="58">
        <v>12</v>
      </c>
      <c r="F53" s="71" t="s">
        <v>303</v>
      </c>
      <c r="G53" s="86" t="s">
        <v>251</v>
      </c>
      <c r="H53" s="61">
        <v>0</v>
      </c>
      <c r="I53" s="61">
        <v>0</v>
      </c>
      <c r="J53" s="61">
        <v>0</v>
      </c>
      <c r="K53" s="61"/>
      <c r="L53" s="61"/>
      <c r="M53" s="61"/>
      <c r="N53" s="61"/>
      <c r="O53" s="61"/>
      <c r="P53" s="61"/>
      <c r="Q53" s="61"/>
      <c r="R53" s="61"/>
      <c r="S53" s="61"/>
      <c r="T53" s="62">
        <f t="shared" si="1"/>
        <v>0</v>
      </c>
      <c r="U53" s="63"/>
      <c r="V53" s="69"/>
      <c r="W53" s="70"/>
      <c r="X53" s="76"/>
      <c r="Y53" s="183"/>
      <c r="Z53" s="183"/>
      <c r="AA53" s="187"/>
      <c r="AB53" s="183"/>
      <c r="AC53" s="93"/>
      <c r="AD53" s="106" t="str">
        <f t="shared" si="2"/>
        <v>No of Still birth (Institution + Home)</v>
      </c>
      <c r="AE53" s="106" t="s">
        <v>297</v>
      </c>
      <c r="AF53" s="93"/>
    </row>
    <row r="54" spans="1:32" ht="13.5" customHeight="1">
      <c r="A54" s="93"/>
      <c r="B54" s="2" t="str">
        <f t="shared" si="0"/>
        <v>Siata SC</v>
      </c>
      <c r="C54" s="3">
        <v>54</v>
      </c>
      <c r="D54" s="42"/>
      <c r="E54" s="181">
        <v>13</v>
      </c>
      <c r="F54" s="71" t="s">
        <v>304</v>
      </c>
      <c r="G54" s="86" t="s">
        <v>251</v>
      </c>
      <c r="H54" s="61">
        <v>2</v>
      </c>
      <c r="I54" s="61">
        <v>2</v>
      </c>
      <c r="J54" s="61">
        <v>0</v>
      </c>
      <c r="K54" s="61"/>
      <c r="L54" s="61"/>
      <c r="M54" s="61"/>
      <c r="N54" s="61"/>
      <c r="O54" s="61"/>
      <c r="P54" s="61"/>
      <c r="Q54" s="61"/>
      <c r="R54" s="61"/>
      <c r="S54" s="61"/>
      <c r="T54" s="62">
        <f t="shared" si="1"/>
        <v>4</v>
      </c>
      <c r="U54" s="63">
        <f>T52</f>
        <v>0</v>
      </c>
      <c r="V54" s="186" t="e">
        <f>T54/U54</f>
        <v>#DIV/0!</v>
      </c>
      <c r="W54" s="89">
        <v>5</v>
      </c>
      <c r="X54" s="76"/>
      <c r="Y54" s="183"/>
      <c r="Z54" s="183"/>
      <c r="AA54" s="187"/>
      <c r="AB54" s="183"/>
      <c r="AC54" s="93"/>
      <c r="AD54" s="106" t="str">
        <f t="shared" si="2"/>
        <v>No. of Live Birth  weighted at birth (Institution + Home)</v>
      </c>
      <c r="AE54" s="106" t="s">
        <v>301</v>
      </c>
      <c r="AF54" s="93"/>
    </row>
    <row r="55" spans="1:32" ht="13.5" customHeight="1">
      <c r="A55" s="93"/>
      <c r="B55" s="2" t="str">
        <f t="shared" si="0"/>
        <v>Siata SC</v>
      </c>
      <c r="C55" s="3">
        <v>55</v>
      </c>
      <c r="D55" s="42"/>
      <c r="E55" s="181">
        <v>14</v>
      </c>
      <c r="F55" s="71" t="s">
        <v>305</v>
      </c>
      <c r="G55" s="86" t="s">
        <v>251</v>
      </c>
      <c r="H55" s="61">
        <v>0</v>
      </c>
      <c r="I55" s="61">
        <v>0</v>
      </c>
      <c r="J55" s="61">
        <v>0</v>
      </c>
      <c r="K55" s="61"/>
      <c r="L55" s="61"/>
      <c r="M55" s="61"/>
      <c r="N55" s="61"/>
      <c r="O55" s="61"/>
      <c r="P55" s="61"/>
      <c r="Q55" s="61"/>
      <c r="R55" s="61"/>
      <c r="S55" s="61"/>
      <c r="T55" s="62">
        <f t="shared" si="1"/>
        <v>0</v>
      </c>
      <c r="U55" s="63"/>
      <c r="V55" s="69"/>
      <c r="W55" s="89"/>
      <c r="X55" s="76"/>
      <c r="Y55" s="183"/>
      <c r="Z55" s="183"/>
      <c r="AA55" s="187"/>
      <c r="AB55" s="183"/>
      <c r="AC55" s="93"/>
      <c r="AD55" s="106" t="str">
        <f t="shared" si="2"/>
        <v>Number of low birth weight (Less than 2500 gm) (Institution + Home)</v>
      </c>
      <c r="AE55" s="106" t="s">
        <v>301</v>
      </c>
      <c r="AF55" s="93"/>
    </row>
    <row r="56" spans="1:32" ht="13.5" customHeight="1">
      <c r="A56" s="93"/>
      <c r="B56" s="2" t="str">
        <f t="shared" si="0"/>
        <v>Siata SC</v>
      </c>
      <c r="C56" s="3">
        <v>56</v>
      </c>
      <c r="D56" s="42"/>
      <c r="E56" s="181">
        <v>15</v>
      </c>
      <c r="F56" s="71" t="s">
        <v>306</v>
      </c>
      <c r="G56" s="86" t="s">
        <v>251</v>
      </c>
      <c r="H56" s="61">
        <v>2</v>
      </c>
      <c r="I56" s="61">
        <v>2</v>
      </c>
      <c r="J56" s="61">
        <v>0</v>
      </c>
      <c r="K56" s="61"/>
      <c r="L56" s="61"/>
      <c r="M56" s="61"/>
      <c r="N56" s="61"/>
      <c r="O56" s="61"/>
      <c r="P56" s="61"/>
      <c r="Q56" s="61"/>
      <c r="R56" s="61"/>
      <c r="S56" s="61"/>
      <c r="T56" s="62">
        <f t="shared" si="1"/>
        <v>4</v>
      </c>
      <c r="U56" s="63">
        <f>T52</f>
        <v>0</v>
      </c>
      <c r="V56" s="186" t="e">
        <f t="shared" ref="V56:V57" si="7">T56/U56</f>
        <v>#DIV/0!</v>
      </c>
      <c r="W56" s="89">
        <v>5</v>
      </c>
      <c r="X56" s="76"/>
      <c r="Y56" s="183"/>
      <c r="Z56" s="183"/>
      <c r="AA56" s="187"/>
      <c r="AB56" s="183"/>
      <c r="AC56" s="93"/>
      <c r="AD56" s="106" t="str">
        <f t="shared" si="2"/>
        <v>No. of Live Birth breastfed within 1 hour of birth (Institution + Home)</v>
      </c>
      <c r="AE56" s="106" t="s">
        <v>301</v>
      </c>
      <c r="AF56" s="93"/>
    </row>
    <row r="57" spans="1:32" ht="13.5" customHeight="1">
      <c r="A57" s="93"/>
      <c r="B57" s="2" t="str">
        <f t="shared" si="0"/>
        <v>Siata SC</v>
      </c>
      <c r="C57" s="3">
        <v>57</v>
      </c>
      <c r="D57" s="42"/>
      <c r="E57" s="181">
        <v>16</v>
      </c>
      <c r="F57" s="71" t="s">
        <v>307</v>
      </c>
      <c r="G57" s="86" t="s">
        <v>251</v>
      </c>
      <c r="H57" s="61">
        <v>0</v>
      </c>
      <c r="I57" s="61">
        <v>0</v>
      </c>
      <c r="J57" s="61">
        <v>0</v>
      </c>
      <c r="K57" s="61"/>
      <c r="L57" s="61"/>
      <c r="M57" s="61"/>
      <c r="N57" s="61"/>
      <c r="O57" s="61"/>
      <c r="P57" s="61"/>
      <c r="Q57" s="61"/>
      <c r="R57" s="61"/>
      <c r="S57" s="61"/>
      <c r="T57" s="62">
        <f t="shared" si="1"/>
        <v>0</v>
      </c>
      <c r="U57" s="63">
        <f>X33</f>
        <v>134.76</v>
      </c>
      <c r="V57" s="75">
        <f t="shared" si="7"/>
        <v>0</v>
      </c>
      <c r="W57" s="63"/>
      <c r="X57" s="130"/>
      <c r="Y57" s="180"/>
      <c r="Z57" s="180"/>
      <c r="AA57" s="76" t="s">
        <v>308</v>
      </c>
      <c r="AB57" s="180"/>
      <c r="AC57" s="93"/>
      <c r="AD57" s="106" t="str">
        <f t="shared" si="2"/>
        <v>Total couple using any Modern Contraceptive Method (Contraceptive hmang thar zat)</v>
      </c>
      <c r="AE57" s="106" t="s">
        <v>309</v>
      </c>
      <c r="AF57" s="93"/>
    </row>
    <row r="58" spans="1:32" ht="13.5" customHeight="1">
      <c r="A58" s="93"/>
      <c r="B58" s="2" t="str">
        <f t="shared" si="0"/>
        <v>Siata SC</v>
      </c>
      <c r="C58" s="3">
        <v>58</v>
      </c>
      <c r="D58" s="42"/>
      <c r="E58" s="58">
        <v>17</v>
      </c>
      <c r="F58" s="71" t="s">
        <v>310</v>
      </c>
      <c r="G58" s="86" t="s">
        <v>251</v>
      </c>
      <c r="H58" s="61">
        <v>15</v>
      </c>
      <c r="I58" s="61">
        <v>13</v>
      </c>
      <c r="J58" s="61">
        <v>10</v>
      </c>
      <c r="K58" s="61"/>
      <c r="L58" s="61"/>
      <c r="M58" s="61"/>
      <c r="N58" s="61"/>
      <c r="O58" s="61"/>
      <c r="P58" s="61"/>
      <c r="Q58" s="61"/>
      <c r="R58" s="61"/>
      <c r="S58" s="61"/>
      <c r="T58" s="62">
        <f t="shared" si="1"/>
        <v>38</v>
      </c>
      <c r="U58" s="63"/>
      <c r="V58" s="69"/>
      <c r="W58" s="63"/>
      <c r="X58" s="130"/>
      <c r="Y58" s="180"/>
      <c r="Z58" s="180"/>
      <c r="AA58" s="76"/>
      <c r="AB58" s="180"/>
      <c r="AC58" s="93"/>
      <c r="AD58" s="106" t="str">
        <f t="shared" si="2"/>
        <v>17(a).Oral Pills Distributed</v>
      </c>
      <c r="AE58" s="106" t="s">
        <v>309</v>
      </c>
      <c r="AF58" s="93"/>
    </row>
    <row r="59" spans="1:32" ht="13.5" customHeight="1">
      <c r="A59" s="93"/>
      <c r="B59" s="2" t="str">
        <f t="shared" si="0"/>
        <v>Siata SC</v>
      </c>
      <c r="C59" s="3">
        <v>59</v>
      </c>
      <c r="D59" s="42"/>
      <c r="E59" s="58"/>
      <c r="F59" s="71" t="s">
        <v>311</v>
      </c>
      <c r="G59" s="86" t="s">
        <v>251</v>
      </c>
      <c r="H59" s="61">
        <v>0</v>
      </c>
      <c r="I59" s="61">
        <v>0</v>
      </c>
      <c r="J59" s="61">
        <v>0</v>
      </c>
      <c r="K59" s="61"/>
      <c r="L59" s="61"/>
      <c r="M59" s="61"/>
      <c r="N59" s="61"/>
      <c r="O59" s="61"/>
      <c r="P59" s="61"/>
      <c r="Q59" s="61"/>
      <c r="R59" s="61"/>
      <c r="S59" s="61"/>
      <c r="T59" s="62">
        <f t="shared" si="1"/>
        <v>0</v>
      </c>
      <c r="U59" s="63"/>
      <c r="V59" s="69"/>
      <c r="W59" s="70"/>
      <c r="X59" s="130"/>
      <c r="Y59" s="180"/>
      <c r="Z59" s="180"/>
      <c r="AA59" s="76"/>
      <c r="AB59" s="180"/>
      <c r="AC59" s="93"/>
      <c r="AD59" s="106" t="str">
        <f t="shared" si="2"/>
        <v>17(b). Total no. of Condom distributed</v>
      </c>
      <c r="AE59" s="106" t="s">
        <v>309</v>
      </c>
      <c r="AF59" s="93"/>
    </row>
    <row r="60" spans="1:32" ht="13.5" customHeight="1">
      <c r="A60" s="93"/>
      <c r="B60" s="2" t="str">
        <f t="shared" si="0"/>
        <v>Siata SC</v>
      </c>
      <c r="C60" s="3">
        <v>60</v>
      </c>
      <c r="D60" s="42"/>
      <c r="E60" s="58"/>
      <c r="F60" s="71" t="s">
        <v>312</v>
      </c>
      <c r="G60" s="86" t="s">
        <v>251</v>
      </c>
      <c r="H60" s="61">
        <v>0</v>
      </c>
      <c r="I60" s="61">
        <v>0</v>
      </c>
      <c r="J60" s="61">
        <v>0</v>
      </c>
      <c r="K60" s="61"/>
      <c r="L60" s="61"/>
      <c r="M60" s="61"/>
      <c r="N60" s="61"/>
      <c r="O60" s="61"/>
      <c r="P60" s="61"/>
      <c r="Q60" s="61"/>
      <c r="R60" s="61"/>
      <c r="S60" s="61"/>
      <c r="T60" s="62">
        <f t="shared" si="1"/>
        <v>0</v>
      </c>
      <c r="U60" s="63"/>
      <c r="V60" s="69"/>
      <c r="W60" s="63"/>
      <c r="X60" s="130"/>
      <c r="Y60" s="180"/>
      <c r="Z60" s="180"/>
      <c r="AA60" s="76"/>
      <c r="AB60" s="180"/>
      <c r="AC60" s="93"/>
      <c r="AD60" s="106" t="str">
        <f t="shared" si="2"/>
        <v>17(d). IUCD Insertion (new)</v>
      </c>
      <c r="AE60" s="106" t="s">
        <v>309</v>
      </c>
      <c r="AF60" s="93"/>
    </row>
    <row r="61" spans="1:32" ht="13.5" customHeight="1">
      <c r="A61" s="93"/>
      <c r="B61" s="2" t="str">
        <f t="shared" si="0"/>
        <v>Siata SC</v>
      </c>
      <c r="C61" s="3">
        <v>61</v>
      </c>
      <c r="D61" s="42"/>
      <c r="E61" s="58"/>
      <c r="F61" s="71" t="s">
        <v>313</v>
      </c>
      <c r="G61" s="86" t="s">
        <v>251</v>
      </c>
      <c r="H61" s="61">
        <v>0</v>
      </c>
      <c r="I61" s="61">
        <v>0</v>
      </c>
      <c r="J61" s="61">
        <v>0</v>
      </c>
      <c r="K61" s="61"/>
      <c r="L61" s="61"/>
      <c r="M61" s="61"/>
      <c r="N61" s="61"/>
      <c r="O61" s="61"/>
      <c r="P61" s="61"/>
      <c r="Q61" s="61"/>
      <c r="R61" s="61"/>
      <c r="S61" s="61"/>
      <c r="T61" s="62">
        <f t="shared" si="1"/>
        <v>0</v>
      </c>
      <c r="U61" s="63"/>
      <c r="V61" s="69"/>
      <c r="W61" s="63"/>
      <c r="X61" s="76"/>
      <c r="Y61" s="183"/>
      <c r="Z61" s="183"/>
      <c r="AA61" s="187"/>
      <c r="AB61" s="183"/>
      <c r="AC61" s="93"/>
      <c r="AD61" s="106" t="str">
        <f t="shared" si="2"/>
        <v>17(e). IUCD Removal (new)</v>
      </c>
      <c r="AE61" s="106"/>
      <c r="AF61" s="93"/>
    </row>
    <row r="62" spans="1:32" ht="13.5" customHeight="1">
      <c r="A62" s="93"/>
      <c r="B62" s="2" t="str">
        <f t="shared" si="0"/>
        <v>Siata SC</v>
      </c>
      <c r="C62" s="3">
        <v>62</v>
      </c>
      <c r="D62" s="42"/>
      <c r="E62" s="58">
        <v>18</v>
      </c>
      <c r="F62" s="71" t="s">
        <v>314</v>
      </c>
      <c r="G62" s="86" t="s">
        <v>251</v>
      </c>
      <c r="H62" s="61">
        <v>0</v>
      </c>
      <c r="I62" s="61">
        <v>0</v>
      </c>
      <c r="J62" s="61">
        <v>0</v>
      </c>
      <c r="K62" s="61"/>
      <c r="L62" s="61"/>
      <c r="M62" s="61"/>
      <c r="N62" s="61"/>
      <c r="O62" s="61"/>
      <c r="P62" s="61"/>
      <c r="Q62" s="61"/>
      <c r="R62" s="61"/>
      <c r="S62" s="61"/>
      <c r="T62" s="62">
        <f t="shared" si="1"/>
        <v>0</v>
      </c>
      <c r="U62" s="63"/>
      <c r="V62" s="69"/>
      <c r="W62" s="70"/>
      <c r="X62" s="130"/>
      <c r="Y62" s="180"/>
      <c r="Z62" s="180"/>
      <c r="AA62" s="76"/>
      <c r="AB62" s="180"/>
      <c r="AC62" s="93"/>
      <c r="AD62" s="106" t="str">
        <f t="shared" si="2"/>
        <v>Tubectomy  (new)</v>
      </c>
      <c r="AE62" s="106" t="s">
        <v>309</v>
      </c>
      <c r="AF62" s="93"/>
    </row>
    <row r="63" spans="1:32" ht="13.5" customHeight="1">
      <c r="A63" s="93"/>
      <c r="B63" s="2" t="str">
        <f t="shared" si="0"/>
        <v>Siata SC</v>
      </c>
      <c r="C63" s="3">
        <v>63</v>
      </c>
      <c r="D63" s="42"/>
      <c r="E63" s="58">
        <v>19</v>
      </c>
      <c r="F63" s="71" t="s">
        <v>315</v>
      </c>
      <c r="G63" s="86" t="s">
        <v>251</v>
      </c>
      <c r="H63" s="61">
        <v>2</v>
      </c>
      <c r="I63" s="61">
        <v>2</v>
      </c>
      <c r="J63" s="61">
        <v>0</v>
      </c>
      <c r="K63" s="61"/>
      <c r="L63" s="61"/>
      <c r="M63" s="61"/>
      <c r="N63" s="61"/>
      <c r="O63" s="61"/>
      <c r="P63" s="61"/>
      <c r="Q63" s="61"/>
      <c r="R63" s="61"/>
      <c r="S63" s="61"/>
      <c r="T63" s="62">
        <f t="shared" si="1"/>
        <v>4</v>
      </c>
      <c r="U63" s="63">
        <f>U46</f>
        <v>4</v>
      </c>
      <c r="V63" s="75">
        <f t="shared" ref="V63:V65" si="8">T63/U63</f>
        <v>1</v>
      </c>
      <c r="W63" s="63"/>
      <c r="X63" s="76"/>
      <c r="Y63" s="183"/>
      <c r="Z63" s="183"/>
      <c r="AA63" s="130" t="s">
        <v>296</v>
      </c>
      <c r="AB63" s="183"/>
      <c r="AC63" s="93"/>
      <c r="AD63" s="106" t="str">
        <f t="shared" si="2"/>
        <v>19(a). No.of Mother whom JSY is disbursed- Nu Nau nei JSY dawng zat</v>
      </c>
      <c r="AE63" s="106" t="s">
        <v>316</v>
      </c>
      <c r="AF63" s="93"/>
    </row>
    <row r="64" spans="1:32" ht="13.5" customHeight="1">
      <c r="A64" s="93"/>
      <c r="B64" s="2" t="str">
        <f t="shared" si="0"/>
        <v>Siata SC</v>
      </c>
      <c r="C64" s="3">
        <v>64</v>
      </c>
      <c r="D64" s="42"/>
      <c r="E64" s="58"/>
      <c r="F64" s="71" t="s">
        <v>317</v>
      </c>
      <c r="G64" s="86" t="s">
        <v>251</v>
      </c>
      <c r="H64" s="61">
        <v>2</v>
      </c>
      <c r="I64" s="61">
        <v>2</v>
      </c>
      <c r="J64" s="61">
        <v>0</v>
      </c>
      <c r="K64" s="61"/>
      <c r="L64" s="61"/>
      <c r="M64" s="61"/>
      <c r="N64" s="61"/>
      <c r="O64" s="61"/>
      <c r="P64" s="61"/>
      <c r="Q64" s="61"/>
      <c r="R64" s="61"/>
      <c r="S64" s="61"/>
      <c r="T64" s="62">
        <f t="shared" si="1"/>
        <v>4</v>
      </c>
      <c r="U64" s="63">
        <f>U46</f>
        <v>4</v>
      </c>
      <c r="V64" s="75">
        <f t="shared" si="8"/>
        <v>1</v>
      </c>
      <c r="W64" s="63"/>
      <c r="X64" s="76"/>
      <c r="Y64" s="183"/>
      <c r="Z64" s="183"/>
      <c r="AA64" s="130" t="s">
        <v>296</v>
      </c>
      <c r="AB64" s="183"/>
      <c r="AC64" s="93"/>
      <c r="AD64" s="106" t="str">
        <f t="shared" si="2"/>
        <v>19(b). No.of Mother whom JSSK is utilised - JSSK hmang tangkai zat</v>
      </c>
      <c r="AE64" s="106" t="s">
        <v>316</v>
      </c>
      <c r="AF64" s="93"/>
    </row>
    <row r="65" spans="1:32" ht="13.5" customHeight="1">
      <c r="A65" s="93"/>
      <c r="B65" s="2" t="str">
        <f t="shared" si="0"/>
        <v>Siata SC</v>
      </c>
      <c r="C65" s="3">
        <v>65</v>
      </c>
      <c r="D65" s="74"/>
      <c r="E65" s="58"/>
      <c r="F65" s="71" t="s">
        <v>318</v>
      </c>
      <c r="G65" s="86" t="s">
        <v>251</v>
      </c>
      <c r="H65" s="61">
        <v>0</v>
      </c>
      <c r="I65" s="61">
        <v>0</v>
      </c>
      <c r="J65" s="61">
        <v>0</v>
      </c>
      <c r="K65" s="61"/>
      <c r="L65" s="61"/>
      <c r="M65" s="61"/>
      <c r="N65" s="61"/>
      <c r="O65" s="61"/>
      <c r="P65" s="61"/>
      <c r="Q65" s="61"/>
      <c r="R65" s="61"/>
      <c r="S65" s="61"/>
      <c r="T65" s="62">
        <f t="shared" si="1"/>
        <v>0</v>
      </c>
      <c r="U65" s="63">
        <f>U46</f>
        <v>4</v>
      </c>
      <c r="V65" s="75">
        <f t="shared" si="8"/>
        <v>0</v>
      </c>
      <c r="W65" s="63"/>
      <c r="X65" s="76"/>
      <c r="Y65" s="183"/>
      <c r="Z65" s="183"/>
      <c r="AA65" s="98"/>
      <c r="AB65" s="183"/>
      <c r="AC65" s="93"/>
      <c r="AD65" s="106"/>
      <c r="AE65" s="106"/>
      <c r="AF65" s="93"/>
    </row>
    <row r="66" spans="1:32" ht="1.5" customHeight="1">
      <c r="A66" s="93"/>
      <c r="B66" s="2" t="str">
        <f t="shared" si="0"/>
        <v>Siata SC</v>
      </c>
      <c r="C66" s="3">
        <v>66</v>
      </c>
      <c r="D66" s="42"/>
      <c r="E66" s="3"/>
      <c r="F66" s="78"/>
      <c r="G66" s="98"/>
      <c r="H66" s="7"/>
      <c r="I66" s="7"/>
      <c r="J66" s="7"/>
      <c r="K66" s="7"/>
      <c r="L66" s="7"/>
      <c r="M66" s="7"/>
      <c r="N66" s="7"/>
      <c r="O66" s="7"/>
      <c r="P66" s="7"/>
      <c r="Q66" s="7"/>
      <c r="R66" s="7"/>
      <c r="S66" s="7"/>
      <c r="T66" s="7"/>
      <c r="U66" s="8"/>
      <c r="V66" s="80"/>
      <c r="W66" s="8"/>
      <c r="X66" s="2"/>
      <c r="Y66" s="2"/>
      <c r="Z66" s="2"/>
      <c r="AA66" s="80"/>
      <c r="AB66" s="2"/>
      <c r="AC66" s="93"/>
      <c r="AD66" s="106"/>
      <c r="AE66" s="93"/>
      <c r="AF66" s="93"/>
    </row>
    <row r="67" spans="1:32" ht="13.5" customHeight="1">
      <c r="A67" s="93"/>
      <c r="B67" s="2" t="str">
        <f t="shared" si="0"/>
        <v>Siata SC</v>
      </c>
      <c r="C67" s="3">
        <v>67</v>
      </c>
      <c r="D67" s="57"/>
      <c r="E67" s="81" t="s">
        <v>319</v>
      </c>
      <c r="F67" s="82"/>
      <c r="G67" s="118" t="s">
        <v>57</v>
      </c>
      <c r="H67" s="46" t="s">
        <v>28</v>
      </c>
      <c r="I67" s="46" t="s">
        <v>29</v>
      </c>
      <c r="J67" s="46" t="s">
        <v>30</v>
      </c>
      <c r="K67" s="46" t="s">
        <v>31</v>
      </c>
      <c r="L67" s="46" t="s">
        <v>32</v>
      </c>
      <c r="M67" s="46" t="s">
        <v>33</v>
      </c>
      <c r="N67" s="46" t="s">
        <v>34</v>
      </c>
      <c r="O67" s="46" t="s">
        <v>35</v>
      </c>
      <c r="P67" s="46" t="s">
        <v>36</v>
      </c>
      <c r="Q67" s="46" t="s">
        <v>37</v>
      </c>
      <c r="R67" s="46" t="s">
        <v>38</v>
      </c>
      <c r="S67" s="46" t="s">
        <v>39</v>
      </c>
      <c r="T67" s="46" t="s">
        <v>40</v>
      </c>
      <c r="U67" s="47" t="s">
        <v>41</v>
      </c>
      <c r="V67" s="119" t="s">
        <v>42</v>
      </c>
      <c r="W67" s="175" t="s">
        <v>123</v>
      </c>
      <c r="X67" s="46" t="s">
        <v>44</v>
      </c>
      <c r="Y67" s="176"/>
      <c r="Z67" s="176"/>
      <c r="AA67" s="177" t="s">
        <v>124</v>
      </c>
      <c r="AB67" s="176"/>
      <c r="AC67" s="93"/>
      <c r="AD67" s="106"/>
      <c r="AE67" s="93"/>
      <c r="AF67" s="93"/>
    </row>
    <row r="68" spans="1:32" ht="1.5" customHeight="1">
      <c r="A68" s="93"/>
      <c r="B68" s="2" t="str">
        <f t="shared" si="0"/>
        <v>Siata SC</v>
      </c>
      <c r="C68" s="3">
        <v>68</v>
      </c>
      <c r="D68" s="42"/>
      <c r="E68" s="3"/>
      <c r="F68" s="78"/>
      <c r="G68" s="98"/>
      <c r="H68" s="7"/>
      <c r="I68" s="7"/>
      <c r="J68" s="7"/>
      <c r="K68" s="7"/>
      <c r="L68" s="7"/>
      <c r="M68" s="7"/>
      <c r="N68" s="7"/>
      <c r="O68" s="7"/>
      <c r="P68" s="7"/>
      <c r="Q68" s="7"/>
      <c r="R68" s="7"/>
      <c r="S68" s="7"/>
      <c r="T68" s="7"/>
      <c r="U68" s="8"/>
      <c r="V68" s="80"/>
      <c r="W68" s="8"/>
      <c r="X68" s="2"/>
      <c r="Y68" s="2"/>
      <c r="Z68" s="2"/>
      <c r="AA68" s="80"/>
      <c r="AB68" s="2"/>
      <c r="AC68" s="93"/>
      <c r="AD68" s="106"/>
      <c r="AE68" s="93"/>
      <c r="AF68" s="93"/>
    </row>
    <row r="69" spans="1:32" ht="12" customHeight="1">
      <c r="A69" s="93"/>
      <c r="B69" s="2" t="str">
        <f t="shared" si="0"/>
        <v>Siata SC</v>
      </c>
      <c r="C69" s="3">
        <v>69</v>
      </c>
      <c r="D69" s="42"/>
      <c r="E69" s="54">
        <v>1</v>
      </c>
      <c r="F69" s="84" t="s">
        <v>320</v>
      </c>
      <c r="G69" s="86" t="s">
        <v>251</v>
      </c>
      <c r="H69" s="61">
        <v>1</v>
      </c>
      <c r="I69" s="61">
        <v>1</v>
      </c>
      <c r="J69" s="61">
        <v>1</v>
      </c>
      <c r="K69" s="61"/>
      <c r="L69" s="61"/>
      <c r="M69" s="61"/>
      <c r="N69" s="61"/>
      <c r="O69" s="61"/>
      <c r="P69" s="61"/>
      <c r="Q69" s="61"/>
      <c r="R69" s="61"/>
      <c r="S69" s="61"/>
      <c r="T69" s="62">
        <f t="shared" ref="T69:T78" si="9">SUM(H69:S69)</f>
        <v>3</v>
      </c>
      <c r="U69" s="63">
        <f>T69</f>
        <v>3</v>
      </c>
      <c r="V69" s="64"/>
      <c r="W69" s="63"/>
      <c r="X69" s="76"/>
      <c r="Y69" s="183"/>
      <c r="Z69" s="183"/>
      <c r="AA69" s="107"/>
      <c r="AB69" s="183"/>
      <c r="AC69" s="93"/>
      <c r="AD69" s="106" t="str">
        <f t="shared" ref="AD69:AD78" si="10">F69</f>
        <v>No. of Immunization session planned</v>
      </c>
      <c r="AE69" s="106"/>
      <c r="AF69" s="93"/>
    </row>
    <row r="70" spans="1:32" ht="12" customHeight="1">
      <c r="A70" s="93"/>
      <c r="B70" s="2" t="str">
        <f t="shared" si="0"/>
        <v>Siata SC</v>
      </c>
      <c r="C70" s="3">
        <v>70</v>
      </c>
      <c r="D70" s="42"/>
      <c r="E70" s="54">
        <v>2</v>
      </c>
      <c r="F70" s="84" t="s">
        <v>321</v>
      </c>
      <c r="G70" s="86" t="s">
        <v>251</v>
      </c>
      <c r="H70" s="61">
        <v>1</v>
      </c>
      <c r="I70" s="61">
        <v>1</v>
      </c>
      <c r="J70" s="61">
        <v>1</v>
      </c>
      <c r="K70" s="61"/>
      <c r="L70" s="61"/>
      <c r="M70" s="61"/>
      <c r="N70" s="61"/>
      <c r="O70" s="61"/>
      <c r="P70" s="61"/>
      <c r="Q70" s="61"/>
      <c r="R70" s="61"/>
      <c r="S70" s="61"/>
      <c r="T70" s="62">
        <f t="shared" si="9"/>
        <v>3</v>
      </c>
      <c r="U70" s="63">
        <f>U69</f>
        <v>3</v>
      </c>
      <c r="V70" s="64">
        <f t="shared" ref="V70:V72" si="11">T70/U70</f>
        <v>1</v>
      </c>
      <c r="W70" s="89"/>
      <c r="X70" s="76"/>
      <c r="Y70" s="183"/>
      <c r="Z70" s="183"/>
      <c r="AA70" s="68" t="s">
        <v>320</v>
      </c>
      <c r="AB70" s="183"/>
      <c r="AC70" s="93"/>
      <c r="AD70" s="106" t="str">
        <f t="shared" si="10"/>
        <v xml:space="preserve">No. of Immunization session held </v>
      </c>
      <c r="AE70" s="106" t="s">
        <v>322</v>
      </c>
      <c r="AF70" s="93"/>
    </row>
    <row r="71" spans="1:32" ht="12" customHeight="1">
      <c r="A71" s="93"/>
      <c r="B71" s="2" t="str">
        <f t="shared" si="0"/>
        <v>Siata SC</v>
      </c>
      <c r="C71" s="3">
        <v>71</v>
      </c>
      <c r="D71" s="42"/>
      <c r="E71" s="54">
        <v>3</v>
      </c>
      <c r="F71" s="84" t="s">
        <v>323</v>
      </c>
      <c r="G71" s="86" t="s">
        <v>251</v>
      </c>
      <c r="H71" s="188">
        <v>4</v>
      </c>
      <c r="I71" s="188">
        <v>2</v>
      </c>
      <c r="J71" s="188">
        <v>0</v>
      </c>
      <c r="K71" s="188"/>
      <c r="L71" s="188"/>
      <c r="M71" s="188"/>
      <c r="N71" s="188"/>
      <c r="O71" s="188"/>
      <c r="P71" s="188"/>
      <c r="Q71" s="188"/>
      <c r="R71" s="188"/>
      <c r="S71" s="61"/>
      <c r="T71" s="94">
        <f t="shared" si="9"/>
        <v>6</v>
      </c>
      <c r="U71" s="63">
        <f>T38</f>
        <v>10</v>
      </c>
      <c r="V71" s="75">
        <f t="shared" si="11"/>
        <v>0.6</v>
      </c>
      <c r="W71" s="89">
        <v>5</v>
      </c>
      <c r="X71" s="76" t="s">
        <v>324</v>
      </c>
      <c r="Y71" s="183"/>
      <c r="Z71" s="183"/>
      <c r="AA71" s="108" t="s">
        <v>325</v>
      </c>
      <c r="AB71" s="183"/>
      <c r="AC71" s="93"/>
      <c r="AD71" s="106" t="str">
        <f t="shared" si="10"/>
        <v>No. of pregnant women given Td2 plus  Booster (Td2+Td Booster)</v>
      </c>
      <c r="AE71" s="106" t="s">
        <v>289</v>
      </c>
      <c r="AF71" s="93"/>
    </row>
    <row r="72" spans="1:32" ht="12" customHeight="1">
      <c r="A72" s="93"/>
      <c r="B72" s="2" t="str">
        <f t="shared" si="0"/>
        <v>Siata SC</v>
      </c>
      <c r="C72" s="3">
        <v>72</v>
      </c>
      <c r="D72" s="42"/>
      <c r="E72" s="178">
        <v>4</v>
      </c>
      <c r="F72" s="84" t="s">
        <v>326</v>
      </c>
      <c r="G72" s="86" t="s">
        <v>251</v>
      </c>
      <c r="H72" s="61">
        <v>0</v>
      </c>
      <c r="I72" s="61">
        <v>0</v>
      </c>
      <c r="J72" s="61">
        <v>0</v>
      </c>
      <c r="K72" s="61"/>
      <c r="L72" s="61"/>
      <c r="M72" s="61"/>
      <c r="N72" s="61"/>
      <c r="O72" s="61"/>
      <c r="P72" s="61"/>
      <c r="Q72" s="61"/>
      <c r="R72" s="61"/>
      <c r="S72" s="61"/>
      <c r="T72" s="62">
        <f t="shared" si="9"/>
        <v>0</v>
      </c>
      <c r="U72" s="63">
        <f>T52</f>
        <v>0</v>
      </c>
      <c r="V72" s="75" t="e">
        <f t="shared" si="11"/>
        <v>#DIV/0!</v>
      </c>
      <c r="W72" s="89">
        <v>5</v>
      </c>
      <c r="X72" s="76"/>
      <c r="Y72" s="183"/>
      <c r="Z72" s="183"/>
      <c r="AA72" s="108" t="s">
        <v>327</v>
      </c>
      <c r="AB72" s="183"/>
      <c r="AC72" s="93"/>
      <c r="AD72" s="106" t="str">
        <f t="shared" si="10"/>
        <v>No. of Hep B Birth dose given</v>
      </c>
      <c r="AE72" s="106" t="s">
        <v>301</v>
      </c>
      <c r="AF72" s="93"/>
    </row>
    <row r="73" spans="1:32" ht="12" customHeight="1">
      <c r="A73" s="93"/>
      <c r="B73" s="2" t="str">
        <f t="shared" si="0"/>
        <v>Siata SC</v>
      </c>
      <c r="C73" s="3">
        <v>73</v>
      </c>
      <c r="D73" s="42"/>
      <c r="E73" s="54">
        <v>5</v>
      </c>
      <c r="F73" s="84" t="s">
        <v>86</v>
      </c>
      <c r="G73" s="86" t="s">
        <v>251</v>
      </c>
      <c r="H73" s="61">
        <v>0</v>
      </c>
      <c r="I73" s="61">
        <v>0</v>
      </c>
      <c r="J73" s="61">
        <v>0</v>
      </c>
      <c r="K73" s="61"/>
      <c r="L73" s="61"/>
      <c r="M73" s="61"/>
      <c r="N73" s="61"/>
      <c r="O73" s="61"/>
      <c r="P73" s="61"/>
      <c r="Q73" s="61"/>
      <c r="R73" s="61"/>
      <c r="S73" s="61"/>
      <c r="T73" s="62">
        <f t="shared" si="9"/>
        <v>0</v>
      </c>
      <c r="U73" s="63">
        <f>T52</f>
        <v>0</v>
      </c>
      <c r="V73" s="64"/>
      <c r="W73" s="63"/>
      <c r="X73" s="76"/>
      <c r="Y73" s="183"/>
      <c r="Z73" s="183"/>
      <c r="AA73" s="108" t="s">
        <v>327</v>
      </c>
      <c r="AB73" s="183"/>
      <c r="AC73" s="93"/>
      <c r="AD73" s="106" t="str">
        <f t="shared" si="10"/>
        <v>No. of live birth OPV Zero dose given</v>
      </c>
      <c r="AE73" s="106" t="s">
        <v>301</v>
      </c>
      <c r="AF73" s="93"/>
    </row>
    <row r="74" spans="1:32" ht="12" customHeight="1">
      <c r="A74" s="93"/>
      <c r="B74" s="2" t="str">
        <f t="shared" si="0"/>
        <v>Siata SC</v>
      </c>
      <c r="C74" s="3">
        <v>74</v>
      </c>
      <c r="D74" s="42"/>
      <c r="E74" s="54">
        <v>6</v>
      </c>
      <c r="F74" s="84" t="s">
        <v>87</v>
      </c>
      <c r="G74" s="86" t="s">
        <v>251</v>
      </c>
      <c r="H74" s="61">
        <v>0</v>
      </c>
      <c r="I74" s="61">
        <v>0</v>
      </c>
      <c r="J74" s="61">
        <v>0</v>
      </c>
      <c r="K74" s="61"/>
      <c r="L74" s="61"/>
      <c r="M74" s="61"/>
      <c r="N74" s="61"/>
      <c r="O74" s="61"/>
      <c r="P74" s="61"/>
      <c r="Q74" s="61"/>
      <c r="R74" s="61"/>
      <c r="S74" s="61"/>
      <c r="T74" s="62">
        <f t="shared" si="9"/>
        <v>0</v>
      </c>
      <c r="U74" s="63"/>
      <c r="V74" s="75"/>
      <c r="W74" s="63"/>
      <c r="X74" s="76"/>
      <c r="Y74" s="183"/>
      <c r="Z74" s="183"/>
      <c r="AA74" s="107"/>
      <c r="AB74" s="183"/>
      <c r="AC74" s="93"/>
      <c r="AD74" s="106" t="str">
        <f t="shared" si="10"/>
        <v>No. of live birth BCG birth dose given</v>
      </c>
      <c r="AE74" s="106" t="s">
        <v>301</v>
      </c>
      <c r="AF74" s="93"/>
    </row>
    <row r="75" spans="1:32" ht="12" customHeight="1">
      <c r="A75" s="93"/>
      <c r="B75" s="2" t="str">
        <f t="shared" si="0"/>
        <v>Siata SC</v>
      </c>
      <c r="C75" s="3">
        <v>75</v>
      </c>
      <c r="D75" s="42"/>
      <c r="E75" s="178">
        <v>7</v>
      </c>
      <c r="F75" s="84" t="s">
        <v>328</v>
      </c>
      <c r="G75" s="86" t="s">
        <v>251</v>
      </c>
      <c r="H75" s="61">
        <v>0</v>
      </c>
      <c r="I75" s="61">
        <v>0</v>
      </c>
      <c r="J75" s="61">
        <v>0</v>
      </c>
      <c r="K75" s="61"/>
      <c r="L75" s="61"/>
      <c r="M75" s="61"/>
      <c r="N75" s="61"/>
      <c r="O75" s="61"/>
      <c r="P75" s="61"/>
      <c r="Q75" s="61"/>
      <c r="R75" s="61"/>
      <c r="S75" s="61"/>
      <c r="T75" s="62">
        <f t="shared" si="9"/>
        <v>0</v>
      </c>
      <c r="U75" s="63">
        <f>T52</f>
        <v>0</v>
      </c>
      <c r="V75" s="75" t="e">
        <f t="shared" ref="V75:V78" si="12">T75/U75</f>
        <v>#DIV/0!</v>
      </c>
      <c r="W75" s="89">
        <v>10</v>
      </c>
      <c r="X75" s="76"/>
      <c r="Y75" s="183"/>
      <c r="Z75" s="183"/>
      <c r="AA75" s="108" t="s">
        <v>327</v>
      </c>
      <c r="AB75" s="183"/>
      <c r="AC75" s="93"/>
      <c r="AD75" s="106" t="str">
        <f t="shared" si="10"/>
        <v xml:space="preserve">No. of Fully Immunized children </v>
      </c>
      <c r="AE75" s="106" t="s">
        <v>301</v>
      </c>
      <c r="AF75" s="93"/>
    </row>
    <row r="76" spans="1:32" ht="12" customHeight="1">
      <c r="A76" s="93"/>
      <c r="B76" s="2" t="str">
        <f t="shared" si="0"/>
        <v>Siata SC</v>
      </c>
      <c r="C76" s="3">
        <v>76</v>
      </c>
      <c r="D76" s="42"/>
      <c r="E76" s="178">
        <v>8</v>
      </c>
      <c r="F76" s="84" t="s">
        <v>329</v>
      </c>
      <c r="G76" s="86" t="s">
        <v>251</v>
      </c>
      <c r="H76" s="61">
        <v>1</v>
      </c>
      <c r="I76" s="61">
        <v>0</v>
      </c>
      <c r="J76" s="61">
        <v>0</v>
      </c>
      <c r="K76" s="61"/>
      <c r="L76" s="61"/>
      <c r="M76" s="61"/>
      <c r="N76" s="61"/>
      <c r="O76" s="61"/>
      <c r="P76" s="61"/>
      <c r="Q76" s="61"/>
      <c r="R76" s="61"/>
      <c r="S76" s="61"/>
      <c r="T76" s="62">
        <f t="shared" si="9"/>
        <v>1</v>
      </c>
      <c r="U76" s="63">
        <f t="shared" ref="U76:U78" si="13">X23</f>
        <v>18.117445374087346</v>
      </c>
      <c r="V76" s="75">
        <f t="shared" si="12"/>
        <v>5.5195419627441504E-2</v>
      </c>
      <c r="W76" s="89">
        <v>5</v>
      </c>
      <c r="X76" s="76"/>
      <c r="Y76" s="183"/>
      <c r="Z76" s="183"/>
      <c r="AA76" s="107"/>
      <c r="AB76" s="183"/>
      <c r="AC76" s="93"/>
      <c r="AD76" s="106" t="str">
        <f t="shared" si="10"/>
        <v>No. of Children received DPT Booster at the age of 5 yrs</v>
      </c>
      <c r="AE76" s="162" t="s">
        <v>260</v>
      </c>
      <c r="AF76" s="163"/>
    </row>
    <row r="77" spans="1:32" ht="12" customHeight="1">
      <c r="A77" s="93"/>
      <c r="B77" s="2" t="str">
        <f t="shared" si="0"/>
        <v>Siata SC</v>
      </c>
      <c r="C77" s="3">
        <v>77</v>
      </c>
      <c r="D77" s="42"/>
      <c r="E77" s="54">
        <v>9</v>
      </c>
      <c r="F77" s="84" t="s">
        <v>330</v>
      </c>
      <c r="G77" s="86" t="s">
        <v>251</v>
      </c>
      <c r="H77" s="61">
        <v>0</v>
      </c>
      <c r="I77" s="61">
        <v>0</v>
      </c>
      <c r="J77" s="61">
        <v>0</v>
      </c>
      <c r="K77" s="61"/>
      <c r="L77" s="61"/>
      <c r="M77" s="61"/>
      <c r="N77" s="61"/>
      <c r="O77" s="61"/>
      <c r="P77" s="61"/>
      <c r="Q77" s="61"/>
      <c r="R77" s="61"/>
      <c r="S77" s="61"/>
      <c r="T77" s="62">
        <f t="shared" si="9"/>
        <v>0</v>
      </c>
      <c r="U77" s="63">
        <f t="shared" si="13"/>
        <v>18.02685814721692</v>
      </c>
      <c r="V77" s="75">
        <f t="shared" si="12"/>
        <v>0</v>
      </c>
      <c r="W77" s="63">
        <v>5</v>
      </c>
      <c r="X77" s="76"/>
      <c r="Y77" s="183"/>
      <c r="Z77" s="183"/>
      <c r="AA77" s="107"/>
      <c r="AB77" s="183"/>
      <c r="AC77" s="93"/>
      <c r="AD77" s="106" t="str">
        <f t="shared" si="10"/>
        <v>No. of Children received Td Booster at the age of 10 yrs</v>
      </c>
      <c r="AE77" s="162" t="s">
        <v>262</v>
      </c>
      <c r="AF77" s="163"/>
    </row>
    <row r="78" spans="1:32" ht="12" customHeight="1">
      <c r="A78" s="93"/>
      <c r="B78" s="2" t="str">
        <f t="shared" si="0"/>
        <v>Siata SC</v>
      </c>
      <c r="C78" s="3">
        <v>78</v>
      </c>
      <c r="D78" s="42"/>
      <c r="E78" s="54">
        <v>10</v>
      </c>
      <c r="F78" s="84" t="s">
        <v>331</v>
      </c>
      <c r="G78" s="86" t="s">
        <v>251</v>
      </c>
      <c r="H78" s="61">
        <v>0</v>
      </c>
      <c r="I78" s="61">
        <v>0</v>
      </c>
      <c r="J78" s="61">
        <v>0</v>
      </c>
      <c r="K78" s="61"/>
      <c r="L78" s="61"/>
      <c r="M78" s="61"/>
      <c r="N78" s="61"/>
      <c r="O78" s="61"/>
      <c r="P78" s="61"/>
      <c r="Q78" s="61"/>
      <c r="R78" s="61"/>
      <c r="S78" s="61"/>
      <c r="T78" s="62">
        <f t="shared" si="9"/>
        <v>0</v>
      </c>
      <c r="U78" s="63">
        <f t="shared" si="13"/>
        <v>17.981791001848805</v>
      </c>
      <c r="V78" s="75">
        <f t="shared" si="12"/>
        <v>0</v>
      </c>
      <c r="W78" s="63">
        <v>5</v>
      </c>
      <c r="X78" s="76"/>
      <c r="Y78" s="183"/>
      <c r="Z78" s="183"/>
      <c r="AA78" s="107"/>
      <c r="AB78" s="183"/>
      <c r="AC78" s="93"/>
      <c r="AD78" s="106" t="str">
        <f t="shared" si="10"/>
        <v>No. of Children received Td Booster at the age of 16 yrs</v>
      </c>
      <c r="AE78" s="162" t="s">
        <v>264</v>
      </c>
      <c r="AF78" s="163"/>
    </row>
    <row r="79" spans="1:32" ht="1.5" customHeight="1">
      <c r="A79" s="93"/>
      <c r="B79" s="2" t="str">
        <f t="shared" si="0"/>
        <v>Siata SC</v>
      </c>
      <c r="C79" s="3">
        <v>79</v>
      </c>
      <c r="D79" s="42"/>
      <c r="E79" s="3"/>
      <c r="F79" s="78"/>
      <c r="G79" s="79"/>
      <c r="H79" s="7"/>
      <c r="I79" s="7"/>
      <c r="J79" s="7"/>
      <c r="K79" s="7"/>
      <c r="L79" s="7"/>
      <c r="M79" s="7"/>
      <c r="N79" s="7"/>
      <c r="O79" s="7"/>
      <c r="P79" s="7"/>
      <c r="Q79" s="7"/>
      <c r="R79" s="7"/>
      <c r="S79" s="7"/>
      <c r="T79" s="7"/>
      <c r="U79" s="8"/>
      <c r="V79" s="80"/>
      <c r="W79" s="8"/>
      <c r="X79" s="2"/>
      <c r="Y79" s="2"/>
      <c r="Z79" s="2"/>
      <c r="AA79" s="80"/>
      <c r="AB79" s="2"/>
      <c r="AC79" s="93"/>
      <c r="AD79" s="93"/>
      <c r="AE79" s="93"/>
      <c r="AF79" s="93"/>
    </row>
    <row r="80" spans="1:32" ht="15.75" customHeight="1">
      <c r="A80" s="93"/>
      <c r="B80" s="2" t="str">
        <f t="shared" si="0"/>
        <v>Siata SC</v>
      </c>
      <c r="C80" s="3">
        <v>80</v>
      </c>
      <c r="D80" s="57" t="s">
        <v>100</v>
      </c>
      <c r="E80" s="189" t="s">
        <v>332</v>
      </c>
      <c r="F80" s="82"/>
      <c r="G80" s="118" t="s">
        <v>57</v>
      </c>
      <c r="H80" s="46" t="s">
        <v>28</v>
      </c>
      <c r="I80" s="46" t="s">
        <v>29</v>
      </c>
      <c r="J80" s="46" t="s">
        <v>30</v>
      </c>
      <c r="K80" s="46" t="s">
        <v>31</v>
      </c>
      <c r="L80" s="46" t="s">
        <v>32</v>
      </c>
      <c r="M80" s="46" t="s">
        <v>33</v>
      </c>
      <c r="N80" s="46" t="s">
        <v>34</v>
      </c>
      <c r="O80" s="46" t="s">
        <v>35</v>
      </c>
      <c r="P80" s="46" t="s">
        <v>36</v>
      </c>
      <c r="Q80" s="46" t="s">
        <v>37</v>
      </c>
      <c r="R80" s="46" t="s">
        <v>38</v>
      </c>
      <c r="S80" s="46" t="s">
        <v>39</v>
      </c>
      <c r="T80" s="46" t="s">
        <v>40</v>
      </c>
      <c r="U80" s="47" t="s">
        <v>41</v>
      </c>
      <c r="V80" s="119" t="s">
        <v>42</v>
      </c>
      <c r="W80" s="175" t="s">
        <v>123</v>
      </c>
      <c r="X80" s="46" t="s">
        <v>44</v>
      </c>
      <c r="Y80" s="176"/>
      <c r="Z80" s="176"/>
      <c r="AA80" s="177" t="s">
        <v>124</v>
      </c>
      <c r="AB80" s="176"/>
      <c r="AC80" s="93"/>
      <c r="AD80" s="106"/>
      <c r="AE80" s="93"/>
      <c r="AF80" s="93"/>
    </row>
    <row r="81" spans="1:32" ht="1.5" customHeight="1">
      <c r="A81" s="93"/>
      <c r="B81" s="2" t="str">
        <f t="shared" si="0"/>
        <v>Siata SC</v>
      </c>
      <c r="C81" s="3">
        <v>81</v>
      </c>
      <c r="D81" s="42"/>
      <c r="E81" s="3"/>
      <c r="F81" s="78"/>
      <c r="G81" s="98"/>
      <c r="H81" s="7"/>
      <c r="I81" s="7"/>
      <c r="J81" s="7"/>
      <c r="K81" s="7"/>
      <c r="L81" s="7"/>
      <c r="M81" s="7"/>
      <c r="N81" s="7"/>
      <c r="O81" s="7"/>
      <c r="P81" s="7"/>
      <c r="Q81" s="7"/>
      <c r="R81" s="7"/>
      <c r="S81" s="7"/>
      <c r="T81" s="7"/>
      <c r="U81" s="8"/>
      <c r="V81" s="80"/>
      <c r="W81" s="8"/>
      <c r="X81" s="2"/>
      <c r="Y81" s="2"/>
      <c r="Z81" s="2"/>
      <c r="AA81" s="80"/>
      <c r="AB81" s="2"/>
      <c r="AC81" s="93"/>
      <c r="AD81" s="106"/>
      <c r="AE81" s="93"/>
      <c r="AF81" s="93"/>
    </row>
    <row r="82" spans="1:32" ht="23.25" customHeight="1">
      <c r="A82" s="93"/>
      <c r="B82" s="2" t="str">
        <f t="shared" si="0"/>
        <v>Siata SC</v>
      </c>
      <c r="C82" s="3">
        <v>82</v>
      </c>
      <c r="D82" s="42"/>
      <c r="E82" s="181">
        <v>1</v>
      </c>
      <c r="F82" s="88" t="s">
        <v>333</v>
      </c>
      <c r="G82" s="86" t="s">
        <v>251</v>
      </c>
      <c r="H82" s="72"/>
      <c r="I82" s="72"/>
      <c r="J82" s="72"/>
      <c r="K82" s="72"/>
      <c r="L82" s="72"/>
      <c r="M82" s="72"/>
      <c r="N82" s="72"/>
      <c r="O82" s="72"/>
      <c r="P82" s="72"/>
      <c r="Q82" s="72"/>
      <c r="R82" s="72"/>
      <c r="S82" s="72"/>
      <c r="T82" s="62">
        <f t="shared" ref="T82:T90" si="14">SUM(H82:S82)</f>
        <v>0</v>
      </c>
      <c r="U82" s="63">
        <f>G20</f>
        <v>1123</v>
      </c>
      <c r="V82" s="75">
        <f t="shared" ref="V82:V85" si="15">T82/U82</f>
        <v>0</v>
      </c>
      <c r="W82" s="89">
        <v>10</v>
      </c>
      <c r="X82" s="76"/>
      <c r="Y82" s="183"/>
      <c r="Z82" s="183"/>
      <c r="AA82" s="90" t="s">
        <v>334</v>
      </c>
      <c r="AB82" s="183"/>
      <c r="AC82" s="93"/>
      <c r="AD82" s="190" t="str">
        <f t="shared" ref="AD82:AD90" si="16">F82</f>
        <v>No. of person  Blood Examination for Malaria (Slide /RDK Total) (Expected ABER atleast 10 % of Total Population )</v>
      </c>
      <c r="AE82" s="106" t="s">
        <v>335</v>
      </c>
      <c r="AF82" s="93"/>
    </row>
    <row r="83" spans="1:32" ht="13.5" customHeight="1">
      <c r="A83" s="93"/>
      <c r="B83" s="2" t="str">
        <f t="shared" si="0"/>
        <v>Siata SC</v>
      </c>
      <c r="C83" s="3">
        <v>83</v>
      </c>
      <c r="D83" s="42"/>
      <c r="E83" s="54"/>
      <c r="F83" s="88" t="s">
        <v>635</v>
      </c>
      <c r="G83" s="86" t="s">
        <v>251</v>
      </c>
      <c r="H83" s="61">
        <v>8</v>
      </c>
      <c r="I83" s="61">
        <v>0</v>
      </c>
      <c r="J83" s="61">
        <v>12</v>
      </c>
      <c r="K83" s="61"/>
      <c r="L83" s="61"/>
      <c r="M83" s="61"/>
      <c r="N83" s="61"/>
      <c r="O83" s="61"/>
      <c r="P83" s="61"/>
      <c r="Q83" s="61"/>
      <c r="R83" s="61"/>
      <c r="S83" s="61"/>
      <c r="T83" s="62">
        <f t="shared" si="14"/>
        <v>20</v>
      </c>
      <c r="U83" s="63">
        <f>33.33*U82/100</f>
        <v>374.29589999999996</v>
      </c>
      <c r="V83" s="75">
        <f t="shared" si="15"/>
        <v>5.3433660374051659E-2</v>
      </c>
      <c r="W83" s="63"/>
      <c r="X83" s="76"/>
      <c r="Y83" s="183"/>
      <c r="Z83" s="183"/>
      <c r="AA83" s="90" t="s">
        <v>337</v>
      </c>
      <c r="AB83" s="183"/>
      <c r="AC83" s="93"/>
      <c r="AD83" s="190" t="str">
        <f t="shared" si="16"/>
        <v>Slide+RDK  by HWO</v>
      </c>
      <c r="AE83" s="106"/>
      <c r="AF83" s="93"/>
    </row>
    <row r="84" spans="1:32" ht="13.5" customHeight="1">
      <c r="A84" s="93"/>
      <c r="B84" s="2" t="str">
        <f t="shared" si="0"/>
        <v>Siata SC</v>
      </c>
      <c r="C84" s="3">
        <v>84</v>
      </c>
      <c r="D84" s="42"/>
      <c r="E84" s="54"/>
      <c r="F84" s="88" t="s">
        <v>338</v>
      </c>
      <c r="G84" s="86" t="s">
        <v>251</v>
      </c>
      <c r="H84" s="61">
        <v>0</v>
      </c>
      <c r="I84" s="61">
        <v>10</v>
      </c>
      <c r="J84" s="61">
        <v>0</v>
      </c>
      <c r="K84" s="61"/>
      <c r="L84" s="61"/>
      <c r="M84" s="61"/>
      <c r="N84" s="61"/>
      <c r="O84" s="61"/>
      <c r="P84" s="61"/>
      <c r="Q84" s="61"/>
      <c r="R84" s="61"/>
      <c r="S84" s="61"/>
      <c r="T84" s="62">
        <f t="shared" si="14"/>
        <v>10</v>
      </c>
      <c r="U84" s="63">
        <f>33.33*U82/100</f>
        <v>374.29589999999996</v>
      </c>
      <c r="V84" s="75">
        <f t="shared" si="15"/>
        <v>2.6716830187025829E-2</v>
      </c>
      <c r="W84" s="63"/>
      <c r="X84" s="76"/>
      <c r="Y84" s="183"/>
      <c r="Z84" s="183"/>
      <c r="AA84" s="90" t="s">
        <v>337</v>
      </c>
      <c r="AB84" s="183"/>
      <c r="AC84" s="93"/>
      <c r="AD84" s="190" t="str">
        <f t="shared" si="16"/>
        <v>Slide+RDK  by Health worker (M) (33.33 % of Total)</v>
      </c>
      <c r="AE84" s="106"/>
      <c r="AF84" s="93"/>
    </row>
    <row r="85" spans="1:32" ht="13.5" customHeight="1">
      <c r="A85" s="93"/>
      <c r="B85" s="2" t="str">
        <f t="shared" si="0"/>
        <v>Siata SC</v>
      </c>
      <c r="C85" s="3">
        <v>85</v>
      </c>
      <c r="D85" s="42"/>
      <c r="E85" s="54"/>
      <c r="F85" s="88" t="s">
        <v>339</v>
      </c>
      <c r="G85" s="86" t="s">
        <v>251</v>
      </c>
      <c r="H85" s="61">
        <v>7</v>
      </c>
      <c r="I85" s="61">
        <v>8</v>
      </c>
      <c r="J85" s="61">
        <v>10</v>
      </c>
      <c r="K85" s="61"/>
      <c r="L85" s="61"/>
      <c r="M85" s="61"/>
      <c r="N85" s="61"/>
      <c r="O85" s="61"/>
      <c r="P85" s="61"/>
      <c r="Q85" s="61"/>
      <c r="R85" s="61"/>
      <c r="S85" s="61"/>
      <c r="T85" s="62">
        <f t="shared" si="14"/>
        <v>25</v>
      </c>
      <c r="U85" s="63">
        <f>33.33*U82/100</f>
        <v>374.29589999999996</v>
      </c>
      <c r="V85" s="75">
        <f t="shared" si="15"/>
        <v>6.6792075467564577E-2</v>
      </c>
      <c r="W85" s="63"/>
      <c r="X85" s="76"/>
      <c r="Y85" s="183"/>
      <c r="Z85" s="183"/>
      <c r="AA85" s="90" t="s">
        <v>337</v>
      </c>
      <c r="AB85" s="183"/>
      <c r="AC85" s="93"/>
      <c r="AD85" s="190" t="str">
        <f t="shared" si="16"/>
        <v>Slide+RDK  by ASHA  (F) (33.33 % of Total)</v>
      </c>
      <c r="AE85" s="106"/>
      <c r="AF85" s="93"/>
    </row>
    <row r="86" spans="1:32" ht="13.5" customHeight="1">
      <c r="A86" s="93"/>
      <c r="B86" s="2" t="str">
        <f t="shared" si="0"/>
        <v>Siata SC</v>
      </c>
      <c r="C86" s="3">
        <v>86</v>
      </c>
      <c r="D86" s="42"/>
      <c r="E86" s="54">
        <v>2</v>
      </c>
      <c r="F86" s="88" t="s">
        <v>94</v>
      </c>
      <c r="G86" s="86" t="s">
        <v>251</v>
      </c>
      <c r="H86" s="61">
        <v>0</v>
      </c>
      <c r="I86" s="61">
        <v>0</v>
      </c>
      <c r="J86" s="61">
        <v>0</v>
      </c>
      <c r="K86" s="61"/>
      <c r="L86" s="61"/>
      <c r="M86" s="61"/>
      <c r="N86" s="61"/>
      <c r="O86" s="61"/>
      <c r="P86" s="61"/>
      <c r="Q86" s="61"/>
      <c r="R86" s="61"/>
      <c r="S86" s="61"/>
      <c r="T86" s="62">
        <f t="shared" si="14"/>
        <v>0</v>
      </c>
      <c r="U86" s="63"/>
      <c r="V86" s="69"/>
      <c r="W86" s="70"/>
      <c r="X86" s="76"/>
      <c r="Y86" s="183"/>
      <c r="Z86" s="183"/>
      <c r="AA86" s="91"/>
      <c r="AB86" s="183"/>
      <c r="AC86" s="93"/>
      <c r="AD86" s="190" t="str">
        <f t="shared" si="16"/>
        <v>No. of Malaria cases (PF)</v>
      </c>
      <c r="AE86" s="106"/>
      <c r="AF86" s="93"/>
    </row>
    <row r="87" spans="1:32" ht="13.5" customHeight="1">
      <c r="A87" s="93"/>
      <c r="B87" s="2" t="str">
        <f t="shared" si="0"/>
        <v>Siata SC</v>
      </c>
      <c r="C87" s="3">
        <v>87</v>
      </c>
      <c r="D87" s="42"/>
      <c r="E87" s="54"/>
      <c r="F87" s="88" t="s">
        <v>95</v>
      </c>
      <c r="G87" s="86" t="s">
        <v>251</v>
      </c>
      <c r="H87" s="61">
        <v>0</v>
      </c>
      <c r="I87" s="61">
        <v>0</v>
      </c>
      <c r="J87" s="61">
        <v>0</v>
      </c>
      <c r="K87" s="61"/>
      <c r="L87" s="61"/>
      <c r="M87" s="61"/>
      <c r="N87" s="61"/>
      <c r="O87" s="61"/>
      <c r="P87" s="61"/>
      <c r="Q87" s="61"/>
      <c r="R87" s="61"/>
      <c r="S87" s="61"/>
      <c r="T87" s="62">
        <f t="shared" si="14"/>
        <v>0</v>
      </c>
      <c r="U87" s="63"/>
      <c r="V87" s="69"/>
      <c r="W87" s="70"/>
      <c r="X87" s="76"/>
      <c r="Y87" s="183"/>
      <c r="Z87" s="183"/>
      <c r="AA87" s="91"/>
      <c r="AB87" s="183"/>
      <c r="AC87" s="93"/>
      <c r="AD87" s="190" t="str">
        <f t="shared" si="16"/>
        <v>No. of Malaria cases (PV)</v>
      </c>
      <c r="AE87" s="106"/>
      <c r="AF87" s="93"/>
    </row>
    <row r="88" spans="1:32" ht="13.5" customHeight="1">
      <c r="A88" s="93"/>
      <c r="B88" s="2" t="str">
        <f t="shared" si="0"/>
        <v>Siata SC</v>
      </c>
      <c r="C88" s="3">
        <v>88</v>
      </c>
      <c r="D88" s="42"/>
      <c r="E88" s="178"/>
      <c r="F88" s="88" t="s">
        <v>96</v>
      </c>
      <c r="G88" s="86" t="s">
        <v>251</v>
      </c>
      <c r="H88" s="72">
        <v>0</v>
      </c>
      <c r="I88" s="72">
        <v>0</v>
      </c>
      <c r="J88" s="72">
        <v>0</v>
      </c>
      <c r="K88" s="72"/>
      <c r="L88" s="72"/>
      <c r="M88" s="72"/>
      <c r="N88" s="72"/>
      <c r="O88" s="72"/>
      <c r="P88" s="72"/>
      <c r="Q88" s="72"/>
      <c r="R88" s="72"/>
      <c r="S88" s="72"/>
      <c r="T88" s="62">
        <f t="shared" si="14"/>
        <v>0</v>
      </c>
      <c r="U88" s="63"/>
      <c r="V88" s="114">
        <f>T88*1000/G20</f>
        <v>0</v>
      </c>
      <c r="W88" s="89"/>
      <c r="X88" s="76"/>
      <c r="Y88" s="183"/>
      <c r="Z88" s="183"/>
      <c r="AA88" s="68" t="s">
        <v>340</v>
      </c>
      <c r="AB88" s="183"/>
      <c r="AC88" s="93"/>
      <c r="AD88" s="190" t="str">
        <f t="shared" si="16"/>
        <v>Total No. of Malaria cases (PF +PV)</v>
      </c>
      <c r="AE88" s="106" t="s">
        <v>341</v>
      </c>
      <c r="AF88" s="93"/>
    </row>
    <row r="89" spans="1:32" ht="13.5" customHeight="1">
      <c r="A89" s="93"/>
      <c r="B89" s="2" t="str">
        <f t="shared" si="0"/>
        <v>Siata SC</v>
      </c>
      <c r="C89" s="3">
        <v>89</v>
      </c>
      <c r="D89" s="42"/>
      <c r="E89" s="54">
        <v>3</v>
      </c>
      <c r="F89" s="88" t="s">
        <v>342</v>
      </c>
      <c r="G89" s="86" t="s">
        <v>251</v>
      </c>
      <c r="H89" s="61">
        <v>1</v>
      </c>
      <c r="I89" s="61">
        <v>1</v>
      </c>
      <c r="J89" s="61">
        <v>1</v>
      </c>
      <c r="K89" s="61"/>
      <c r="L89" s="61"/>
      <c r="M89" s="61"/>
      <c r="N89" s="61"/>
      <c r="O89" s="61"/>
      <c r="P89" s="61"/>
      <c r="Q89" s="61"/>
      <c r="R89" s="61"/>
      <c r="S89" s="61"/>
      <c r="T89" s="62">
        <f t="shared" si="14"/>
        <v>3</v>
      </c>
      <c r="U89" s="63">
        <v>12</v>
      </c>
      <c r="V89" s="75">
        <f t="shared" ref="V89:V90" si="17">T89/U89</f>
        <v>0.25</v>
      </c>
      <c r="W89" s="63"/>
      <c r="X89" s="76"/>
      <c r="Y89" s="183"/>
      <c r="Z89" s="183"/>
      <c r="AA89" s="90" t="s">
        <v>343</v>
      </c>
      <c r="AB89" s="183"/>
      <c r="AC89" s="93"/>
      <c r="AD89" s="190" t="str">
        <f t="shared" si="16"/>
        <v>Any NVBDCP IEC activities   Yes=1, No=0  (SC/Clinic report tur)</v>
      </c>
      <c r="AE89" s="106"/>
      <c r="AF89" s="93"/>
    </row>
    <row r="90" spans="1:32" ht="15" customHeight="1">
      <c r="A90" s="93"/>
      <c r="B90" s="2" t="str">
        <f t="shared" si="0"/>
        <v>Siata SC</v>
      </c>
      <c r="C90" s="3">
        <v>90</v>
      </c>
      <c r="D90" s="42"/>
      <c r="E90" s="54">
        <v>4</v>
      </c>
      <c r="F90" s="88" t="s">
        <v>344</v>
      </c>
      <c r="G90" s="86" t="s">
        <v>251</v>
      </c>
      <c r="H90" s="61">
        <v>1</v>
      </c>
      <c r="I90" s="61">
        <v>1</v>
      </c>
      <c r="J90" s="61">
        <v>1</v>
      </c>
      <c r="K90" s="61"/>
      <c r="L90" s="61"/>
      <c r="M90" s="61"/>
      <c r="N90" s="61"/>
      <c r="O90" s="61"/>
      <c r="P90" s="61"/>
      <c r="Q90" s="61"/>
      <c r="R90" s="61"/>
      <c r="S90" s="61"/>
      <c r="T90" s="62">
        <f t="shared" si="14"/>
        <v>3</v>
      </c>
      <c r="U90" s="63">
        <v>12</v>
      </c>
      <c r="V90" s="75">
        <f t="shared" si="17"/>
        <v>0.25</v>
      </c>
      <c r="W90" s="63"/>
      <c r="X90" s="76"/>
      <c r="Y90" s="183"/>
      <c r="Z90" s="183"/>
      <c r="AA90" s="90" t="s">
        <v>343</v>
      </c>
      <c r="AB90" s="183"/>
      <c r="AC90" s="93"/>
      <c r="AD90" s="190" t="str">
        <f t="shared" si="16"/>
        <v>Logistic consumption and Malarial case report are similar  Yes=1, No=0 (Main Centre report tur)</v>
      </c>
      <c r="AE90" s="106"/>
      <c r="AF90" s="93"/>
    </row>
    <row r="91" spans="1:32" ht="1.5" customHeight="1">
      <c r="A91" s="93"/>
      <c r="B91" s="2" t="str">
        <f t="shared" si="0"/>
        <v>Siata SC</v>
      </c>
      <c r="C91" s="3">
        <v>91</v>
      </c>
      <c r="D91" s="93"/>
      <c r="E91" s="4"/>
      <c r="F91" s="4"/>
      <c r="G91" s="109"/>
      <c r="H91" s="7"/>
      <c r="I91" s="7"/>
      <c r="J91" s="7"/>
      <c r="K91" s="7"/>
      <c r="L91" s="7"/>
      <c r="M91" s="7"/>
      <c r="N91" s="7"/>
      <c r="O91" s="7"/>
      <c r="P91" s="7"/>
      <c r="Q91" s="7">
        <v>1</v>
      </c>
      <c r="R91" s="7"/>
      <c r="S91" s="7"/>
      <c r="T91" s="7"/>
      <c r="U91" s="8"/>
      <c r="V91" s="80"/>
      <c r="W91" s="8"/>
      <c r="X91" s="2"/>
      <c r="Y91" s="2"/>
      <c r="Z91" s="2"/>
      <c r="AA91" s="64"/>
      <c r="AB91" s="2"/>
      <c r="AC91" s="93"/>
      <c r="AD91" s="106"/>
      <c r="AE91" s="93"/>
      <c r="AF91" s="93"/>
    </row>
    <row r="92" spans="1:32" ht="15.75" customHeight="1">
      <c r="A92" s="93"/>
      <c r="B92" s="2" t="str">
        <f t="shared" si="0"/>
        <v>Siata SC</v>
      </c>
      <c r="C92" s="3">
        <v>92</v>
      </c>
      <c r="D92" s="42"/>
      <c r="E92" s="43" t="s">
        <v>345</v>
      </c>
      <c r="F92" s="82"/>
      <c r="G92" s="118" t="s">
        <v>57</v>
      </c>
      <c r="H92" s="46" t="s">
        <v>28</v>
      </c>
      <c r="I92" s="46" t="s">
        <v>29</v>
      </c>
      <c r="J92" s="46" t="s">
        <v>30</v>
      </c>
      <c r="K92" s="46" t="s">
        <v>31</v>
      </c>
      <c r="L92" s="46" t="s">
        <v>32</v>
      </c>
      <c r="M92" s="46" t="s">
        <v>33</v>
      </c>
      <c r="N92" s="46" t="s">
        <v>34</v>
      </c>
      <c r="O92" s="46" t="s">
        <v>35</v>
      </c>
      <c r="P92" s="46" t="s">
        <v>36</v>
      </c>
      <c r="Q92" s="46" t="s">
        <v>37</v>
      </c>
      <c r="R92" s="46" t="s">
        <v>38</v>
      </c>
      <c r="S92" s="46" t="s">
        <v>39</v>
      </c>
      <c r="T92" s="46" t="s">
        <v>40</v>
      </c>
      <c r="U92" s="47" t="s">
        <v>41</v>
      </c>
      <c r="V92" s="119" t="s">
        <v>42</v>
      </c>
      <c r="W92" s="175" t="s">
        <v>123</v>
      </c>
      <c r="X92" s="46" t="s">
        <v>44</v>
      </c>
      <c r="Y92" s="176"/>
      <c r="Z92" s="176"/>
      <c r="AA92" s="177" t="s">
        <v>124</v>
      </c>
      <c r="AB92" s="176"/>
      <c r="AC92" s="93"/>
      <c r="AD92" s="106"/>
      <c r="AE92" s="93"/>
      <c r="AF92" s="93"/>
    </row>
    <row r="93" spans="1:32" ht="1.5" customHeight="1">
      <c r="A93" s="93"/>
      <c r="B93" s="2" t="str">
        <f t="shared" si="0"/>
        <v>Siata SC</v>
      </c>
      <c r="C93" s="3">
        <v>93</v>
      </c>
      <c r="D93" s="42"/>
      <c r="E93" s="3"/>
      <c r="F93" s="78"/>
      <c r="G93" s="98"/>
      <c r="H93" s="7"/>
      <c r="I93" s="7"/>
      <c r="J93" s="7"/>
      <c r="K93" s="7"/>
      <c r="L93" s="7"/>
      <c r="M93" s="7"/>
      <c r="N93" s="7"/>
      <c r="O93" s="7"/>
      <c r="P93" s="7"/>
      <c r="Q93" s="7"/>
      <c r="R93" s="7"/>
      <c r="S93" s="7"/>
      <c r="T93" s="7"/>
      <c r="U93" s="8"/>
      <c r="V93" s="80"/>
      <c r="W93" s="8"/>
      <c r="X93" s="2"/>
      <c r="Y93" s="2"/>
      <c r="Z93" s="2"/>
      <c r="AA93" s="80"/>
      <c r="AB93" s="2"/>
      <c r="AC93" s="93"/>
      <c r="AD93" s="106"/>
      <c r="AE93" s="93"/>
      <c r="AF93" s="93"/>
    </row>
    <row r="94" spans="1:32" ht="23.25" customHeight="1">
      <c r="A94" s="93"/>
      <c r="B94" s="2" t="str">
        <f t="shared" si="0"/>
        <v>Siata SC</v>
      </c>
      <c r="C94" s="3">
        <v>94</v>
      </c>
      <c r="D94" s="42"/>
      <c r="E94" s="178">
        <v>1</v>
      </c>
      <c r="F94" s="88" t="s">
        <v>346</v>
      </c>
      <c r="G94" s="86" t="s">
        <v>251</v>
      </c>
      <c r="H94" s="61">
        <v>0</v>
      </c>
      <c r="I94" s="61">
        <v>0</v>
      </c>
      <c r="J94" s="61">
        <v>0</v>
      </c>
      <c r="K94" s="61"/>
      <c r="L94" s="61"/>
      <c r="M94" s="61"/>
      <c r="N94" s="61"/>
      <c r="O94" s="61"/>
      <c r="P94" s="61"/>
      <c r="Q94" s="61"/>
      <c r="R94" s="61"/>
      <c r="S94" s="61"/>
      <c r="T94" s="62">
        <f>SUM(H94:S94)</f>
        <v>0</v>
      </c>
      <c r="U94" s="63">
        <f>2*T157/100</f>
        <v>15.16</v>
      </c>
      <c r="V94" s="75">
        <f>T94/U94</f>
        <v>0</v>
      </c>
      <c r="W94" s="63">
        <v>10</v>
      </c>
      <c r="X94" s="76"/>
      <c r="Y94" s="183"/>
      <c r="Z94" s="183"/>
      <c r="AA94" s="108" t="s">
        <v>347</v>
      </c>
      <c r="AB94" s="183"/>
      <c r="AC94" s="93"/>
      <c r="AD94" s="190" t="str">
        <f>F94</f>
        <v>No. of person withTB suspect whose sputum is sent for Examination ( TB Suspect) to higher centre (2% of adult OPD)</v>
      </c>
      <c r="AE94" s="106" t="s">
        <v>348</v>
      </c>
      <c r="AF94" s="93"/>
    </row>
    <row r="95" spans="1:32" ht="1.5" customHeight="1">
      <c r="A95" s="93"/>
      <c r="B95" s="2" t="str">
        <f t="shared" si="0"/>
        <v>Siata SC</v>
      </c>
      <c r="C95" s="3">
        <v>95</v>
      </c>
      <c r="D95" s="42"/>
      <c r="E95" s="3"/>
      <c r="F95" s="78"/>
      <c r="G95" s="98"/>
      <c r="H95" s="7"/>
      <c r="I95" s="7"/>
      <c r="J95" s="7"/>
      <c r="K95" s="7"/>
      <c r="L95" s="7"/>
      <c r="M95" s="7"/>
      <c r="N95" s="7"/>
      <c r="O95" s="7"/>
      <c r="P95" s="7"/>
      <c r="Q95" s="7"/>
      <c r="R95" s="7"/>
      <c r="S95" s="7"/>
      <c r="T95" s="7"/>
      <c r="U95" s="8"/>
      <c r="V95" s="80"/>
      <c r="W95" s="8"/>
      <c r="X95" s="2"/>
      <c r="Y95" s="2"/>
      <c r="Z95" s="2"/>
      <c r="AA95" s="80"/>
      <c r="AB95" s="2"/>
      <c r="AC95" s="93"/>
      <c r="AD95" s="106"/>
      <c r="AE95" s="93"/>
      <c r="AF95" s="93"/>
    </row>
    <row r="96" spans="1:32" ht="15.75" customHeight="1">
      <c r="A96" s="93"/>
      <c r="B96" s="2" t="str">
        <f t="shared" si="0"/>
        <v>Siata SC</v>
      </c>
      <c r="C96" s="3">
        <v>96</v>
      </c>
      <c r="D96" s="42"/>
      <c r="E96" s="92" t="s">
        <v>349</v>
      </c>
      <c r="F96" s="82"/>
      <c r="G96" s="118" t="s">
        <v>57</v>
      </c>
      <c r="H96" s="46" t="s">
        <v>28</v>
      </c>
      <c r="I96" s="46" t="s">
        <v>29</v>
      </c>
      <c r="J96" s="46" t="s">
        <v>30</v>
      </c>
      <c r="K96" s="46" t="s">
        <v>31</v>
      </c>
      <c r="L96" s="46" t="s">
        <v>32</v>
      </c>
      <c r="M96" s="46" t="s">
        <v>33</v>
      </c>
      <c r="N96" s="46" t="s">
        <v>34</v>
      </c>
      <c r="O96" s="46" t="s">
        <v>35</v>
      </c>
      <c r="P96" s="46" t="s">
        <v>36</v>
      </c>
      <c r="Q96" s="46" t="s">
        <v>37</v>
      </c>
      <c r="R96" s="46" t="s">
        <v>38</v>
      </c>
      <c r="S96" s="46" t="s">
        <v>39</v>
      </c>
      <c r="T96" s="46" t="s">
        <v>40</v>
      </c>
      <c r="U96" s="47" t="s">
        <v>41</v>
      </c>
      <c r="V96" s="119" t="s">
        <v>42</v>
      </c>
      <c r="W96" s="175" t="s">
        <v>123</v>
      </c>
      <c r="X96" s="46" t="s">
        <v>44</v>
      </c>
      <c r="Y96" s="176"/>
      <c r="Z96" s="176"/>
      <c r="AA96" s="177" t="s">
        <v>124</v>
      </c>
      <c r="AB96" s="176"/>
      <c r="AC96" s="93"/>
      <c r="AD96" s="106"/>
      <c r="AE96" s="93"/>
      <c r="AF96" s="93"/>
    </row>
    <row r="97" spans="1:32" ht="1.5" customHeight="1">
      <c r="A97" s="93"/>
      <c r="B97" s="2" t="str">
        <f t="shared" si="0"/>
        <v>Siata SC</v>
      </c>
      <c r="C97" s="3">
        <v>97</v>
      </c>
      <c r="D97" s="42"/>
      <c r="E97" s="3"/>
      <c r="F97" s="78"/>
      <c r="G97" s="98"/>
      <c r="H97" s="7"/>
      <c r="I97" s="7"/>
      <c r="J97" s="7"/>
      <c r="K97" s="7"/>
      <c r="L97" s="7"/>
      <c r="M97" s="7"/>
      <c r="N97" s="7"/>
      <c r="O97" s="7"/>
      <c r="P97" s="7"/>
      <c r="Q97" s="7"/>
      <c r="R97" s="7"/>
      <c r="S97" s="7"/>
      <c r="T97" s="7"/>
      <c r="U97" s="8"/>
      <c r="V97" s="80"/>
      <c r="W97" s="8"/>
      <c r="X97" s="2"/>
      <c r="Y97" s="2"/>
      <c r="Z97" s="2"/>
      <c r="AA97" s="80"/>
      <c r="AB97" s="2"/>
      <c r="AC97" s="93"/>
      <c r="AD97" s="106"/>
      <c r="AE97" s="93"/>
      <c r="AF97" s="93"/>
    </row>
    <row r="98" spans="1:32" ht="14.25" customHeight="1">
      <c r="A98" s="93"/>
      <c r="B98" s="2" t="str">
        <f t="shared" si="0"/>
        <v>Siata SC</v>
      </c>
      <c r="C98" s="3">
        <v>98</v>
      </c>
      <c r="D98" s="42"/>
      <c r="E98" s="178">
        <v>1</v>
      </c>
      <c r="F98" s="88" t="s">
        <v>350</v>
      </c>
      <c r="G98" s="86" t="s">
        <v>251</v>
      </c>
      <c r="H98" s="191">
        <v>0</v>
      </c>
      <c r="I98" s="191">
        <v>0</v>
      </c>
      <c r="J98" s="191">
        <v>0</v>
      </c>
      <c r="K98" s="191"/>
      <c r="L98" s="191"/>
      <c r="M98" s="191"/>
      <c r="N98" s="191"/>
      <c r="O98" s="191"/>
      <c r="P98" s="191"/>
      <c r="Q98" s="191"/>
      <c r="R98" s="191"/>
      <c r="S98" s="191"/>
      <c r="T98" s="94">
        <f t="shared" ref="T98:T108" si="18">SUM(H98:S98)</f>
        <v>0</v>
      </c>
      <c r="U98" s="63">
        <f>37*G20/100</f>
        <v>415.51</v>
      </c>
      <c r="V98" s="75">
        <f t="shared" ref="V98:V104" si="19">T98/U98</f>
        <v>0</v>
      </c>
      <c r="W98" s="63">
        <v>10</v>
      </c>
      <c r="X98" s="76"/>
      <c r="Y98" s="183"/>
      <c r="Z98" s="183"/>
      <c r="AA98" s="107" t="s">
        <v>351</v>
      </c>
      <c r="AB98" s="183"/>
      <c r="AC98" s="93"/>
      <c r="AD98" s="190" t="str">
        <f t="shared" ref="AD98:AD108" si="20">F98</f>
        <v>Total Number of person examined for NCDs</v>
      </c>
      <c r="AE98" s="106" t="s">
        <v>352</v>
      </c>
      <c r="AF98" s="93"/>
    </row>
    <row r="99" spans="1:32" ht="14.25" customHeight="1">
      <c r="A99" s="93"/>
      <c r="B99" s="2" t="str">
        <f t="shared" si="0"/>
        <v>Siata SC</v>
      </c>
      <c r="C99" s="3">
        <v>99</v>
      </c>
      <c r="D99" s="42"/>
      <c r="E99" s="178"/>
      <c r="F99" s="88" t="s">
        <v>353</v>
      </c>
      <c r="G99" s="86" t="s">
        <v>251</v>
      </c>
      <c r="H99" s="61">
        <v>5</v>
      </c>
      <c r="I99" s="61">
        <v>5</v>
      </c>
      <c r="J99" s="61">
        <v>14</v>
      </c>
      <c r="K99" s="61"/>
      <c r="L99" s="61"/>
      <c r="M99" s="61"/>
      <c r="N99" s="61"/>
      <c r="O99" s="61"/>
      <c r="P99" s="61"/>
      <c r="Q99" s="61"/>
      <c r="R99" s="61"/>
      <c r="S99" s="61"/>
      <c r="T99" s="62">
        <f t="shared" si="18"/>
        <v>24</v>
      </c>
      <c r="U99" s="63">
        <f>37*G20/100</f>
        <v>415.51</v>
      </c>
      <c r="V99" s="75">
        <f t="shared" si="19"/>
        <v>5.7760342711366756E-2</v>
      </c>
      <c r="W99" s="63"/>
      <c r="X99" s="76"/>
      <c r="Y99" s="183"/>
      <c r="Z99" s="183"/>
      <c r="AA99" s="107" t="s">
        <v>351</v>
      </c>
      <c r="AB99" s="183"/>
      <c r="AC99" s="93"/>
      <c r="AD99" s="190" t="str">
        <f t="shared" si="20"/>
        <v>No. of BP Checked (Expected 37% of Total Population)</v>
      </c>
      <c r="AE99" s="106" t="s">
        <v>352</v>
      </c>
      <c r="AF99" s="93"/>
    </row>
    <row r="100" spans="1:32" ht="14.25" customHeight="1">
      <c r="A100" s="93"/>
      <c r="B100" s="2" t="str">
        <f t="shared" si="0"/>
        <v>Siata SC</v>
      </c>
      <c r="C100" s="3">
        <v>100</v>
      </c>
      <c r="D100" s="42"/>
      <c r="E100" s="178"/>
      <c r="F100" s="88" t="s">
        <v>354</v>
      </c>
      <c r="G100" s="86" t="s">
        <v>251</v>
      </c>
      <c r="H100" s="61">
        <v>5</v>
      </c>
      <c r="I100" s="61">
        <v>5</v>
      </c>
      <c r="J100" s="61">
        <v>14</v>
      </c>
      <c r="K100" s="61"/>
      <c r="L100" s="61"/>
      <c r="M100" s="61"/>
      <c r="N100" s="61"/>
      <c r="O100" s="61"/>
      <c r="P100" s="61"/>
      <c r="Q100" s="61"/>
      <c r="R100" s="61"/>
      <c r="S100" s="61"/>
      <c r="T100" s="62">
        <f t="shared" si="18"/>
        <v>24</v>
      </c>
      <c r="U100" s="63">
        <f>37*G20/100</f>
        <v>415.51</v>
      </c>
      <c r="V100" s="75">
        <f t="shared" si="19"/>
        <v>5.7760342711366756E-2</v>
      </c>
      <c r="W100" s="63"/>
      <c r="X100" s="76"/>
      <c r="Y100" s="183"/>
      <c r="Z100" s="183"/>
      <c r="AA100" s="107" t="s">
        <v>351</v>
      </c>
      <c r="AB100" s="183"/>
      <c r="AC100" s="93"/>
      <c r="AD100" s="190" t="str">
        <f t="shared" si="20"/>
        <v>No. of Blood Sugar examined  (Expected 37% of Total Population)</v>
      </c>
      <c r="AE100" s="106" t="s">
        <v>352</v>
      </c>
      <c r="AF100" s="93"/>
    </row>
    <row r="101" spans="1:32" ht="14.25" customHeight="1">
      <c r="A101" s="93"/>
      <c r="B101" s="2" t="str">
        <f t="shared" si="0"/>
        <v>Siata SC</v>
      </c>
      <c r="C101" s="3">
        <v>101</v>
      </c>
      <c r="D101" s="42"/>
      <c r="E101" s="178">
        <v>2</v>
      </c>
      <c r="F101" s="88" t="s">
        <v>355</v>
      </c>
      <c r="G101" s="86" t="s">
        <v>251</v>
      </c>
      <c r="H101" s="191">
        <v>0</v>
      </c>
      <c r="I101" s="191">
        <v>0</v>
      </c>
      <c r="J101" s="191">
        <v>0</v>
      </c>
      <c r="K101" s="191"/>
      <c r="L101" s="191"/>
      <c r="M101" s="191"/>
      <c r="N101" s="191"/>
      <c r="O101" s="191"/>
      <c r="P101" s="191"/>
      <c r="Q101" s="191"/>
      <c r="R101" s="191"/>
      <c r="S101" s="191"/>
      <c r="T101" s="94">
        <f t="shared" si="18"/>
        <v>0</v>
      </c>
      <c r="U101" s="63">
        <f>37*G20/100</f>
        <v>415.51</v>
      </c>
      <c r="V101" s="75">
        <f t="shared" si="19"/>
        <v>0</v>
      </c>
      <c r="W101" s="63">
        <v>10</v>
      </c>
      <c r="X101" s="76"/>
      <c r="Y101" s="183"/>
      <c r="Z101" s="183"/>
      <c r="AA101" s="107" t="s">
        <v>351</v>
      </c>
      <c r="AB101" s="183"/>
      <c r="AC101" s="93"/>
      <c r="AD101" s="190" t="str">
        <f t="shared" si="20"/>
        <v>Total Cancer Screened  (Expected 37% of Total Population)</v>
      </c>
      <c r="AE101" s="106" t="s">
        <v>352</v>
      </c>
      <c r="AF101" s="93"/>
    </row>
    <row r="102" spans="1:32" ht="14.25" customHeight="1">
      <c r="A102" s="93"/>
      <c r="B102" s="2" t="str">
        <f t="shared" si="0"/>
        <v>Siata SC</v>
      </c>
      <c r="C102" s="3">
        <v>102</v>
      </c>
      <c r="D102" s="42"/>
      <c r="E102" s="178"/>
      <c r="F102" s="88" t="s">
        <v>356</v>
      </c>
      <c r="G102" s="86" t="s">
        <v>251</v>
      </c>
      <c r="H102" s="61">
        <v>2</v>
      </c>
      <c r="I102" s="61">
        <v>4</v>
      </c>
      <c r="J102" s="61">
        <v>6</v>
      </c>
      <c r="K102" s="61"/>
      <c r="L102" s="61"/>
      <c r="M102" s="61"/>
      <c r="N102" s="61"/>
      <c r="O102" s="61"/>
      <c r="P102" s="61"/>
      <c r="Q102" s="61"/>
      <c r="R102" s="61"/>
      <c r="S102" s="61"/>
      <c r="T102" s="62">
        <f t="shared" si="18"/>
        <v>12</v>
      </c>
      <c r="U102" s="63">
        <f>U101*49/100</f>
        <v>203.59989999999999</v>
      </c>
      <c r="V102" s="75">
        <f t="shared" si="19"/>
        <v>5.8939125215680364E-2</v>
      </c>
      <c r="W102" s="63"/>
      <c r="X102" s="76"/>
      <c r="Y102" s="183"/>
      <c r="Z102" s="183"/>
      <c r="AA102" s="107" t="s">
        <v>357</v>
      </c>
      <c r="AB102" s="183"/>
      <c r="AC102" s="93"/>
      <c r="AD102" s="190" t="str">
        <f t="shared" si="20"/>
        <v>No. of Breast Cancer Screened (49% of 37% of population)</v>
      </c>
      <c r="AE102" s="106" t="s">
        <v>358</v>
      </c>
      <c r="AF102" s="93" t="e">
        <f>49*AE102/100</f>
        <v>#VALUE!</v>
      </c>
    </row>
    <row r="103" spans="1:32" ht="14.25" customHeight="1">
      <c r="A103" s="93"/>
      <c r="B103" s="2" t="str">
        <f t="shared" si="0"/>
        <v>Siata SC</v>
      </c>
      <c r="C103" s="3">
        <v>103</v>
      </c>
      <c r="D103" s="42"/>
      <c r="E103" s="178"/>
      <c r="F103" s="88" t="s">
        <v>359</v>
      </c>
      <c r="G103" s="86" t="s">
        <v>251</v>
      </c>
      <c r="H103" s="61">
        <v>0</v>
      </c>
      <c r="I103" s="61">
        <v>0</v>
      </c>
      <c r="J103" s="61">
        <v>0</v>
      </c>
      <c r="K103" s="61"/>
      <c r="L103" s="61"/>
      <c r="M103" s="61"/>
      <c r="N103" s="61"/>
      <c r="O103" s="61"/>
      <c r="P103" s="61"/>
      <c r="Q103" s="61"/>
      <c r="R103" s="61"/>
      <c r="S103" s="61"/>
      <c r="T103" s="62">
        <f t="shared" si="18"/>
        <v>0</v>
      </c>
      <c r="U103" s="63">
        <f>U102</f>
        <v>203.59989999999999</v>
      </c>
      <c r="V103" s="75">
        <f t="shared" si="19"/>
        <v>0</v>
      </c>
      <c r="W103" s="63"/>
      <c r="X103" s="76"/>
      <c r="Y103" s="183"/>
      <c r="Z103" s="183"/>
      <c r="AA103" s="107" t="s">
        <v>357</v>
      </c>
      <c r="AB103" s="183"/>
      <c r="AC103" s="93"/>
      <c r="AD103" s="190" t="str">
        <f t="shared" si="20"/>
        <v>No. of Cervic Cancer Screened (49% of 37% of population)</v>
      </c>
      <c r="AE103" s="106" t="s">
        <v>358</v>
      </c>
      <c r="AF103" s="93"/>
    </row>
    <row r="104" spans="1:32" ht="13.5" customHeight="1">
      <c r="A104" s="93"/>
      <c r="B104" s="2" t="str">
        <f t="shared" si="0"/>
        <v>Siata SC</v>
      </c>
      <c r="C104" s="3">
        <v>104</v>
      </c>
      <c r="D104" s="42"/>
      <c r="E104" s="178"/>
      <c r="F104" s="88" t="s">
        <v>360</v>
      </c>
      <c r="G104" s="86" t="s">
        <v>251</v>
      </c>
      <c r="H104" s="61">
        <v>5</v>
      </c>
      <c r="I104" s="61">
        <v>5</v>
      </c>
      <c r="J104" s="61">
        <v>14</v>
      </c>
      <c r="K104" s="61"/>
      <c r="L104" s="61"/>
      <c r="M104" s="61"/>
      <c r="N104" s="61"/>
      <c r="O104" s="61"/>
      <c r="P104" s="61"/>
      <c r="Q104" s="61"/>
      <c r="R104" s="61"/>
      <c r="S104" s="61"/>
      <c r="T104" s="62">
        <f t="shared" si="18"/>
        <v>24</v>
      </c>
      <c r="U104" s="63">
        <f>U101</f>
        <v>415.51</v>
      </c>
      <c r="V104" s="75">
        <f t="shared" si="19"/>
        <v>5.7760342711366756E-2</v>
      </c>
      <c r="W104" s="63"/>
      <c r="X104" s="76"/>
      <c r="Y104" s="183"/>
      <c r="Z104" s="183"/>
      <c r="AA104" s="107" t="s">
        <v>351</v>
      </c>
      <c r="AB104" s="183"/>
      <c r="AC104" s="93"/>
      <c r="AD104" s="190" t="str">
        <f t="shared" si="20"/>
        <v>Total Oral cancer screened (37% of population)</v>
      </c>
      <c r="AE104" s="106" t="s">
        <v>352</v>
      </c>
      <c r="AF104" s="93"/>
    </row>
    <row r="105" spans="1:32" ht="14.25" customHeight="1">
      <c r="A105" s="93"/>
      <c r="B105" s="2" t="str">
        <f t="shared" si="0"/>
        <v>Siata SC</v>
      </c>
      <c r="C105" s="3">
        <v>105</v>
      </c>
      <c r="D105" s="42"/>
      <c r="E105" s="54">
        <v>3</v>
      </c>
      <c r="F105" s="88" t="s">
        <v>110</v>
      </c>
      <c r="G105" s="86" t="s">
        <v>251</v>
      </c>
      <c r="H105" s="72">
        <v>0</v>
      </c>
      <c r="I105" s="72">
        <v>0</v>
      </c>
      <c r="J105" s="72">
        <v>0</v>
      </c>
      <c r="K105" s="72"/>
      <c r="L105" s="72"/>
      <c r="M105" s="72"/>
      <c r="N105" s="72"/>
      <c r="O105" s="72"/>
      <c r="P105" s="72"/>
      <c r="Q105" s="72"/>
      <c r="R105" s="72"/>
      <c r="S105" s="72"/>
      <c r="T105" s="62">
        <f t="shared" si="18"/>
        <v>0</v>
      </c>
      <c r="U105" s="63"/>
      <c r="V105" s="184" t="e">
        <f t="shared" ref="V105:V108" si="21">U105*100/T98</f>
        <v>#DIV/0!</v>
      </c>
      <c r="W105" s="70"/>
      <c r="X105" s="76"/>
      <c r="Y105" s="183"/>
      <c r="Z105" s="183"/>
      <c r="AA105" s="187"/>
      <c r="AB105" s="183"/>
      <c r="AC105" s="93"/>
      <c r="AD105" s="190" t="str">
        <f t="shared" si="20"/>
        <v xml:space="preserve">Total Number of NCDs New case  Detected </v>
      </c>
      <c r="AE105" s="106"/>
      <c r="AF105" s="93"/>
    </row>
    <row r="106" spans="1:32" ht="14.25" customHeight="1">
      <c r="A106" s="93"/>
      <c r="B106" s="2" t="str">
        <f t="shared" si="0"/>
        <v>Siata SC</v>
      </c>
      <c r="C106" s="3">
        <v>106</v>
      </c>
      <c r="D106" s="42"/>
      <c r="E106" s="54"/>
      <c r="F106" s="88" t="s">
        <v>111</v>
      </c>
      <c r="G106" s="86" t="s">
        <v>251</v>
      </c>
      <c r="H106" s="61">
        <v>0</v>
      </c>
      <c r="I106" s="61">
        <v>0</v>
      </c>
      <c r="J106" s="61">
        <v>0</v>
      </c>
      <c r="K106" s="61"/>
      <c r="L106" s="61"/>
      <c r="M106" s="61"/>
      <c r="N106" s="61"/>
      <c r="O106" s="61"/>
      <c r="P106" s="61"/>
      <c r="Q106" s="61"/>
      <c r="R106" s="61"/>
      <c r="S106" s="61"/>
      <c r="T106" s="62">
        <f t="shared" si="18"/>
        <v>0</v>
      </c>
      <c r="U106" s="63"/>
      <c r="V106" s="184">
        <f t="shared" si="21"/>
        <v>0</v>
      </c>
      <c r="W106" s="70"/>
      <c r="X106" s="76"/>
      <c r="Y106" s="183"/>
      <c r="Z106" s="183"/>
      <c r="AA106" s="187"/>
      <c r="AB106" s="183"/>
      <c r="AC106" s="93"/>
      <c r="AD106" s="190" t="str">
        <f t="shared" si="20"/>
        <v xml:space="preserve">No. of Hypertension </v>
      </c>
      <c r="AE106" s="106"/>
      <c r="AF106" s="93"/>
    </row>
    <row r="107" spans="1:32" ht="14.25" customHeight="1">
      <c r="A107" s="93"/>
      <c r="B107" s="2" t="str">
        <f t="shared" si="0"/>
        <v>Siata SC</v>
      </c>
      <c r="C107" s="3">
        <v>107</v>
      </c>
      <c r="D107" s="42"/>
      <c r="E107" s="54"/>
      <c r="F107" s="88" t="s">
        <v>112</v>
      </c>
      <c r="G107" s="86" t="s">
        <v>251</v>
      </c>
      <c r="H107" s="61">
        <v>0</v>
      </c>
      <c r="I107" s="61">
        <v>0</v>
      </c>
      <c r="J107" s="61">
        <v>0</v>
      </c>
      <c r="K107" s="61"/>
      <c r="L107" s="61"/>
      <c r="M107" s="61"/>
      <c r="N107" s="61"/>
      <c r="O107" s="61"/>
      <c r="P107" s="61"/>
      <c r="Q107" s="61"/>
      <c r="R107" s="61"/>
      <c r="S107" s="61"/>
      <c r="T107" s="62">
        <f t="shared" si="18"/>
        <v>0</v>
      </c>
      <c r="U107" s="63"/>
      <c r="V107" s="184">
        <f t="shared" si="21"/>
        <v>0</v>
      </c>
      <c r="W107" s="70"/>
      <c r="X107" s="76"/>
      <c r="Y107" s="183"/>
      <c r="Z107" s="183"/>
      <c r="AA107" s="187"/>
      <c r="AB107" s="183"/>
      <c r="AC107" s="93"/>
      <c r="AD107" s="190" t="str">
        <f t="shared" si="20"/>
        <v>No. of Diabetes</v>
      </c>
      <c r="AE107" s="106"/>
      <c r="AF107" s="93"/>
    </row>
    <row r="108" spans="1:32" ht="14.25" customHeight="1">
      <c r="A108" s="93"/>
      <c r="B108" s="2" t="str">
        <f t="shared" si="0"/>
        <v>Siata SC</v>
      </c>
      <c r="C108" s="3">
        <v>108</v>
      </c>
      <c r="D108" s="42"/>
      <c r="E108" s="54"/>
      <c r="F108" s="88" t="s">
        <v>113</v>
      </c>
      <c r="G108" s="86" t="s">
        <v>251</v>
      </c>
      <c r="H108" s="61">
        <v>0</v>
      </c>
      <c r="I108" s="61">
        <v>0</v>
      </c>
      <c r="J108" s="61">
        <v>0</v>
      </c>
      <c r="K108" s="61"/>
      <c r="L108" s="61"/>
      <c r="M108" s="61"/>
      <c r="N108" s="61"/>
      <c r="O108" s="61"/>
      <c r="P108" s="61"/>
      <c r="Q108" s="61"/>
      <c r="R108" s="61"/>
      <c r="S108" s="61"/>
      <c r="T108" s="62">
        <f t="shared" si="18"/>
        <v>0</v>
      </c>
      <c r="U108" s="63"/>
      <c r="V108" s="184" t="e">
        <f t="shared" si="21"/>
        <v>#DIV/0!</v>
      </c>
      <c r="W108" s="70"/>
      <c r="X108" s="76"/>
      <c r="Y108" s="183"/>
      <c r="Z108" s="183"/>
      <c r="AA108" s="187"/>
      <c r="AB108" s="183"/>
      <c r="AC108" s="93"/>
      <c r="AD108" s="190" t="str">
        <f t="shared" si="20"/>
        <v>No. of Suspected Cancer</v>
      </c>
      <c r="AE108" s="106"/>
      <c r="AF108" s="93"/>
    </row>
    <row r="109" spans="1:32" ht="1.5" customHeight="1">
      <c r="A109" s="93"/>
      <c r="B109" s="2" t="str">
        <f t="shared" si="0"/>
        <v>Siata SC</v>
      </c>
      <c r="C109" s="3">
        <v>109</v>
      </c>
      <c r="D109" s="93"/>
      <c r="E109" s="4"/>
      <c r="F109" s="4"/>
      <c r="G109" s="109"/>
      <c r="H109" s="7"/>
      <c r="I109" s="7"/>
      <c r="J109" s="7"/>
      <c r="K109" s="7"/>
      <c r="L109" s="7"/>
      <c r="M109" s="7"/>
      <c r="N109" s="7"/>
      <c r="O109" s="7"/>
      <c r="P109" s="7"/>
      <c r="Q109" s="7"/>
      <c r="R109" s="7"/>
      <c r="S109" s="7"/>
      <c r="T109" s="7"/>
      <c r="U109" s="8"/>
      <c r="V109" s="80"/>
      <c r="W109" s="8"/>
      <c r="X109" s="2"/>
      <c r="Y109" s="2"/>
      <c r="Z109" s="2"/>
      <c r="AA109" s="80"/>
      <c r="AB109" s="2"/>
      <c r="AC109" s="93"/>
      <c r="AD109" s="106"/>
      <c r="AE109" s="93"/>
      <c r="AF109" s="93"/>
    </row>
    <row r="110" spans="1:32" ht="15" customHeight="1">
      <c r="A110" s="93"/>
      <c r="B110" s="2" t="str">
        <f t="shared" si="0"/>
        <v>Siata SC</v>
      </c>
      <c r="C110" s="3">
        <v>110</v>
      </c>
      <c r="D110" s="42"/>
      <c r="E110" s="43" t="s">
        <v>361</v>
      </c>
      <c r="F110" s="82"/>
      <c r="G110" s="118" t="s">
        <v>57</v>
      </c>
      <c r="H110" s="46"/>
      <c r="I110" s="46"/>
      <c r="J110" s="46"/>
      <c r="K110" s="46" t="s">
        <v>31</v>
      </c>
      <c r="L110" s="46" t="s">
        <v>32</v>
      </c>
      <c r="M110" s="46" t="s">
        <v>33</v>
      </c>
      <c r="N110" s="46" t="s">
        <v>34</v>
      </c>
      <c r="O110" s="46" t="s">
        <v>35</v>
      </c>
      <c r="P110" s="46" t="s">
        <v>36</v>
      </c>
      <c r="Q110" s="46" t="s">
        <v>37</v>
      </c>
      <c r="R110" s="46" t="s">
        <v>38</v>
      </c>
      <c r="S110" s="46" t="s">
        <v>39</v>
      </c>
      <c r="T110" s="46" t="s">
        <v>40</v>
      </c>
      <c r="U110" s="47" t="s">
        <v>41</v>
      </c>
      <c r="V110" s="119" t="s">
        <v>42</v>
      </c>
      <c r="W110" s="175" t="s">
        <v>123</v>
      </c>
      <c r="X110" s="46" t="s">
        <v>44</v>
      </c>
      <c r="Y110" s="176"/>
      <c r="Z110" s="176"/>
      <c r="AA110" s="177" t="s">
        <v>124</v>
      </c>
      <c r="AB110" s="176"/>
      <c r="AC110" s="93"/>
      <c r="AD110" s="106"/>
      <c r="AE110" s="93"/>
      <c r="AF110" s="93"/>
    </row>
    <row r="111" spans="1:32" ht="1.5" customHeight="1">
      <c r="A111" s="93"/>
      <c r="B111" s="2" t="str">
        <f t="shared" si="0"/>
        <v>Siata SC</v>
      </c>
      <c r="C111" s="3">
        <v>111</v>
      </c>
      <c r="D111" s="42"/>
      <c r="E111" s="3"/>
      <c r="F111" s="78"/>
      <c r="G111" s="98"/>
      <c r="H111" s="7"/>
      <c r="I111" s="7"/>
      <c r="J111" s="7"/>
      <c r="K111" s="7"/>
      <c r="L111" s="7"/>
      <c r="M111" s="7"/>
      <c r="N111" s="7"/>
      <c r="O111" s="7"/>
      <c r="P111" s="7"/>
      <c r="Q111" s="7"/>
      <c r="R111" s="7"/>
      <c r="S111" s="7"/>
      <c r="T111" s="7"/>
      <c r="U111" s="8"/>
      <c r="V111" s="80"/>
      <c r="W111" s="8"/>
      <c r="X111" s="2"/>
      <c r="Y111" s="2"/>
      <c r="Z111" s="2"/>
      <c r="AA111" s="80"/>
      <c r="AB111" s="2"/>
      <c r="AC111" s="93"/>
      <c r="AD111" s="106"/>
      <c r="AE111" s="93"/>
      <c r="AF111" s="93"/>
    </row>
    <row r="112" spans="1:32" ht="13.5" customHeight="1">
      <c r="A112" s="93"/>
      <c r="B112" s="2" t="str">
        <f t="shared" si="0"/>
        <v>Siata SC</v>
      </c>
      <c r="C112" s="3">
        <v>112</v>
      </c>
      <c r="D112" s="42"/>
      <c r="E112" s="58">
        <v>1</v>
      </c>
      <c r="F112" s="88" t="s">
        <v>362</v>
      </c>
      <c r="G112" s="86" t="s">
        <v>251</v>
      </c>
      <c r="H112" s="61">
        <v>0</v>
      </c>
      <c r="I112" s="61">
        <v>0</v>
      </c>
      <c r="J112" s="61">
        <v>0</v>
      </c>
      <c r="K112" s="61"/>
      <c r="L112" s="61"/>
      <c r="M112" s="61"/>
      <c r="N112" s="61"/>
      <c r="O112" s="61"/>
      <c r="P112" s="61"/>
      <c r="Q112" s="61"/>
      <c r="R112" s="61"/>
      <c r="S112" s="61"/>
      <c r="T112" s="62">
        <f t="shared" ref="T112:T116" si="22">SUM(H112:S112)</f>
        <v>0</v>
      </c>
      <c r="U112" s="63"/>
      <c r="V112" s="63"/>
      <c r="W112" s="63"/>
      <c r="X112" s="76"/>
      <c r="Y112" s="183"/>
      <c r="Z112" s="183"/>
      <c r="AA112" s="192"/>
      <c r="AB112" s="183"/>
      <c r="AC112" s="93"/>
      <c r="AD112" s="190" t="str">
        <f t="shared" ref="AD112:AD116" si="23">F112</f>
        <v>Number of Neonatal death  (below 28days old)</v>
      </c>
      <c r="AE112" s="106"/>
      <c r="AF112" s="93"/>
    </row>
    <row r="113" spans="1:32" ht="13.5" customHeight="1">
      <c r="A113" s="93"/>
      <c r="B113" s="2" t="str">
        <f t="shared" si="0"/>
        <v>Siata SC</v>
      </c>
      <c r="C113" s="3">
        <v>113</v>
      </c>
      <c r="D113" s="42"/>
      <c r="E113" s="178">
        <v>2</v>
      </c>
      <c r="F113" s="88" t="s">
        <v>363</v>
      </c>
      <c r="G113" s="86" t="s">
        <v>251</v>
      </c>
      <c r="H113" s="61">
        <v>0</v>
      </c>
      <c r="I113" s="61">
        <v>0</v>
      </c>
      <c r="J113" s="61">
        <v>0</v>
      </c>
      <c r="K113" s="61"/>
      <c r="L113" s="61"/>
      <c r="M113" s="61"/>
      <c r="N113" s="61"/>
      <c r="O113" s="61"/>
      <c r="P113" s="61"/>
      <c r="Q113" s="61"/>
      <c r="R113" s="61"/>
      <c r="S113" s="61"/>
      <c r="T113" s="62">
        <f t="shared" si="22"/>
        <v>0</v>
      </c>
      <c r="U113" s="63"/>
      <c r="V113" s="193" t="e">
        <f>(T112+T113)*1000/T52</f>
        <v>#DIV/0!</v>
      </c>
      <c r="W113" s="63"/>
      <c r="X113" s="76"/>
      <c r="Y113" s="183"/>
      <c r="Z113" s="183"/>
      <c r="AA113" s="107" t="s">
        <v>364</v>
      </c>
      <c r="AB113" s="183"/>
      <c r="AC113" s="93"/>
      <c r="AD113" s="190" t="str">
        <f t="shared" si="23"/>
        <v xml:space="preserve">Number of Infant death (from 28 day - 1 year old ) </v>
      </c>
      <c r="AE113" s="106"/>
      <c r="AF113" s="93"/>
    </row>
    <row r="114" spans="1:32" ht="13.5" customHeight="1">
      <c r="A114" s="93"/>
      <c r="B114" s="2" t="str">
        <f t="shared" si="0"/>
        <v>Siata SC</v>
      </c>
      <c r="C114" s="3">
        <v>114</v>
      </c>
      <c r="D114" s="42"/>
      <c r="E114" s="54">
        <v>3</v>
      </c>
      <c r="F114" s="88" t="s">
        <v>365</v>
      </c>
      <c r="G114" s="86" t="s">
        <v>251</v>
      </c>
      <c r="H114" s="61">
        <v>0</v>
      </c>
      <c r="I114" s="61">
        <v>0</v>
      </c>
      <c r="J114" s="61">
        <v>0</v>
      </c>
      <c r="K114" s="61"/>
      <c r="L114" s="61"/>
      <c r="M114" s="61"/>
      <c r="N114" s="61"/>
      <c r="O114" s="61"/>
      <c r="P114" s="61"/>
      <c r="Q114" s="61"/>
      <c r="R114" s="61"/>
      <c r="S114" s="61"/>
      <c r="T114" s="62">
        <f t="shared" si="22"/>
        <v>0</v>
      </c>
      <c r="U114" s="63"/>
      <c r="V114" s="64"/>
      <c r="W114" s="63"/>
      <c r="X114" s="76"/>
      <c r="Y114" s="183"/>
      <c r="Z114" s="183"/>
      <c r="AA114" s="107"/>
      <c r="AB114" s="183"/>
      <c r="AC114" s="93"/>
      <c r="AD114" s="190" t="str">
        <f t="shared" si="23"/>
        <v xml:space="preserve">Number of Children 1-5 yrs death </v>
      </c>
      <c r="AE114" s="106"/>
      <c r="AF114" s="93"/>
    </row>
    <row r="115" spans="1:32" ht="13.5" customHeight="1">
      <c r="A115" s="93"/>
      <c r="B115" s="2" t="str">
        <f t="shared" si="0"/>
        <v>Siata SC</v>
      </c>
      <c r="C115" s="3">
        <v>115</v>
      </c>
      <c r="D115" s="42"/>
      <c r="E115" s="54">
        <v>4</v>
      </c>
      <c r="F115" s="88" t="s">
        <v>366</v>
      </c>
      <c r="G115" s="86" t="s">
        <v>251</v>
      </c>
      <c r="H115" s="61">
        <v>0</v>
      </c>
      <c r="I115" s="61">
        <v>0</v>
      </c>
      <c r="J115" s="61">
        <v>0</v>
      </c>
      <c r="K115" s="61"/>
      <c r="L115" s="61"/>
      <c r="M115" s="61"/>
      <c r="N115" s="61"/>
      <c r="O115" s="61"/>
      <c r="P115" s="61"/>
      <c r="Q115" s="61"/>
      <c r="R115" s="61"/>
      <c r="S115" s="61"/>
      <c r="T115" s="62">
        <f t="shared" si="22"/>
        <v>0</v>
      </c>
      <c r="U115" s="63"/>
      <c r="V115" s="193" t="e">
        <f>T115*100000/T52</f>
        <v>#DIV/0!</v>
      </c>
      <c r="W115" s="63"/>
      <c r="X115" s="76"/>
      <c r="Y115" s="183"/>
      <c r="Z115" s="183"/>
      <c r="AA115" s="107" t="s">
        <v>367</v>
      </c>
      <c r="AB115" s="183"/>
      <c r="AC115" s="93"/>
      <c r="AD115" s="190" t="str">
        <f t="shared" si="23"/>
        <v>Number of Maternal  death</v>
      </c>
      <c r="AE115" s="106"/>
      <c r="AF115" s="93"/>
    </row>
    <row r="116" spans="1:32" ht="13.5" customHeight="1">
      <c r="A116" s="93"/>
      <c r="B116" s="2" t="str">
        <f t="shared" si="0"/>
        <v>Siata SC</v>
      </c>
      <c r="C116" s="3">
        <v>116</v>
      </c>
      <c r="D116" s="42"/>
      <c r="E116" s="54">
        <v>5</v>
      </c>
      <c r="F116" s="88" t="s">
        <v>121</v>
      </c>
      <c r="G116" s="86" t="s">
        <v>251</v>
      </c>
      <c r="H116" s="61">
        <v>0</v>
      </c>
      <c r="I116" s="61">
        <v>0</v>
      </c>
      <c r="J116" s="61">
        <v>0</v>
      </c>
      <c r="K116" s="61"/>
      <c r="L116" s="61"/>
      <c r="M116" s="61"/>
      <c r="N116" s="61"/>
      <c r="O116" s="61"/>
      <c r="P116" s="61"/>
      <c r="Q116" s="61"/>
      <c r="R116" s="61"/>
      <c r="S116" s="61"/>
      <c r="T116" s="62">
        <f t="shared" si="22"/>
        <v>0</v>
      </c>
      <c r="U116" s="63"/>
      <c r="V116" s="64"/>
      <c r="W116" s="63"/>
      <c r="X116" s="76"/>
      <c r="Y116" s="183"/>
      <c r="Z116" s="183"/>
      <c r="AA116" s="107"/>
      <c r="AB116" s="183"/>
      <c r="AC116" s="93"/>
      <c r="AD116" s="190" t="str">
        <f t="shared" si="23"/>
        <v>Total Number of any other Death (other than aboved)</v>
      </c>
      <c r="AE116" s="106"/>
      <c r="AF116" s="93"/>
    </row>
    <row r="117" spans="1:32" ht="1.5" customHeight="1">
      <c r="A117" s="93"/>
      <c r="B117" s="2" t="str">
        <f t="shared" si="0"/>
        <v>Siata SC</v>
      </c>
      <c r="C117" s="3">
        <v>117</v>
      </c>
      <c r="D117" s="42"/>
      <c r="E117" s="3"/>
      <c r="F117" s="78"/>
      <c r="G117" s="98"/>
      <c r="H117" s="7"/>
      <c r="I117" s="7"/>
      <c r="J117" s="7"/>
      <c r="K117" s="7"/>
      <c r="L117" s="7"/>
      <c r="M117" s="7"/>
      <c r="N117" s="7"/>
      <c r="O117" s="7"/>
      <c r="P117" s="7"/>
      <c r="Q117" s="7"/>
      <c r="R117" s="61">
        <v>0</v>
      </c>
      <c r="S117" s="7"/>
      <c r="T117" s="7"/>
      <c r="U117" s="8"/>
      <c r="V117" s="80"/>
      <c r="W117" s="8"/>
      <c r="X117" s="2"/>
      <c r="Y117" s="2"/>
      <c r="Z117" s="2"/>
      <c r="AA117" s="80"/>
      <c r="AB117" s="2"/>
      <c r="AC117" s="93"/>
      <c r="AD117" s="106"/>
      <c r="AE117" s="93"/>
      <c r="AF117" s="93"/>
    </row>
    <row r="118" spans="1:32" ht="14.25" customHeight="1">
      <c r="A118" s="93"/>
      <c r="B118" s="2" t="str">
        <f t="shared" si="0"/>
        <v>Siata SC</v>
      </c>
      <c r="C118" s="3">
        <v>118</v>
      </c>
      <c r="D118" s="93"/>
      <c r="E118" s="43" t="s">
        <v>368</v>
      </c>
      <c r="F118" s="82"/>
      <c r="G118" s="118" t="s">
        <v>57</v>
      </c>
      <c r="H118" s="46" t="s">
        <v>28</v>
      </c>
      <c r="I118" s="46" t="s">
        <v>29</v>
      </c>
      <c r="J118" s="46" t="s">
        <v>30</v>
      </c>
      <c r="K118" s="46" t="s">
        <v>31</v>
      </c>
      <c r="L118" s="46" t="s">
        <v>32</v>
      </c>
      <c r="M118" s="46" t="s">
        <v>33</v>
      </c>
      <c r="N118" s="46" t="s">
        <v>34</v>
      </c>
      <c r="O118" s="46" t="s">
        <v>35</v>
      </c>
      <c r="P118" s="46" t="s">
        <v>36</v>
      </c>
      <c r="Q118" s="46" t="s">
        <v>37</v>
      </c>
      <c r="R118" s="46" t="s">
        <v>38</v>
      </c>
      <c r="S118" s="46" t="s">
        <v>39</v>
      </c>
      <c r="T118" s="46" t="s">
        <v>40</v>
      </c>
      <c r="U118" s="47" t="s">
        <v>41</v>
      </c>
      <c r="V118" s="119" t="s">
        <v>42</v>
      </c>
      <c r="W118" s="194" t="s">
        <v>123</v>
      </c>
      <c r="X118" s="46" t="s">
        <v>44</v>
      </c>
      <c r="Y118" s="176"/>
      <c r="Z118" s="176"/>
      <c r="AA118" s="177" t="s">
        <v>124</v>
      </c>
      <c r="AB118" s="176"/>
      <c r="AC118" s="93"/>
      <c r="AD118" s="106"/>
      <c r="AE118" s="93"/>
      <c r="AF118" s="93"/>
    </row>
    <row r="119" spans="1:32" ht="1.5" customHeight="1">
      <c r="A119" s="93"/>
      <c r="B119" s="2" t="str">
        <f t="shared" si="0"/>
        <v>Siata SC</v>
      </c>
      <c r="C119" s="3">
        <v>119</v>
      </c>
      <c r="D119" s="42"/>
      <c r="E119" s="3"/>
      <c r="F119" s="78"/>
      <c r="G119" s="98"/>
      <c r="H119" s="7"/>
      <c r="I119" s="7"/>
      <c r="J119" s="7"/>
      <c r="K119" s="7"/>
      <c r="L119" s="7"/>
      <c r="M119" s="7"/>
      <c r="N119" s="7"/>
      <c r="O119" s="7"/>
      <c r="P119" s="7"/>
      <c r="Q119" s="7"/>
      <c r="R119" s="7"/>
      <c r="S119" s="7"/>
      <c r="T119" s="7"/>
      <c r="U119" s="8"/>
      <c r="V119" s="80"/>
      <c r="W119" s="8"/>
      <c r="X119" s="2"/>
      <c r="Y119" s="2"/>
      <c r="Z119" s="2"/>
      <c r="AA119" s="80"/>
      <c r="AB119" s="2"/>
      <c r="AC119" s="93"/>
      <c r="AD119" s="106"/>
      <c r="AE119" s="93"/>
      <c r="AF119" s="93"/>
    </row>
    <row r="120" spans="1:32" ht="24" customHeight="1">
      <c r="A120" s="93"/>
      <c r="B120" s="2" t="str">
        <f t="shared" si="0"/>
        <v>Siata SC</v>
      </c>
      <c r="C120" s="3">
        <v>120</v>
      </c>
      <c r="D120" s="42"/>
      <c r="E120" s="181">
        <v>1</v>
      </c>
      <c r="F120" s="59" t="s">
        <v>369</v>
      </c>
      <c r="G120" s="86" t="s">
        <v>89</v>
      </c>
      <c r="H120" s="61">
        <v>1</v>
      </c>
      <c r="I120" s="61">
        <v>2</v>
      </c>
      <c r="J120" s="61">
        <v>1</v>
      </c>
      <c r="K120" s="61"/>
      <c r="L120" s="61"/>
      <c r="M120" s="61"/>
      <c r="N120" s="61"/>
      <c r="O120" s="61"/>
      <c r="P120" s="61"/>
      <c r="Q120" s="61"/>
      <c r="R120" s="61"/>
      <c r="S120" s="61"/>
      <c r="T120" s="62">
        <f t="shared" ref="T120:T122" si="24">SUM(H120:S120)</f>
        <v>4</v>
      </c>
      <c r="U120" s="63">
        <f>T52</f>
        <v>0</v>
      </c>
      <c r="V120" s="75" t="e">
        <f t="shared" ref="V120:V122" si="25">T120/U120</f>
        <v>#DIV/0!</v>
      </c>
      <c r="W120" s="89">
        <v>5</v>
      </c>
      <c r="X120" s="76"/>
      <c r="Y120" s="183"/>
      <c r="Z120" s="183"/>
      <c r="AA120" s="108" t="s">
        <v>327</v>
      </c>
      <c r="AB120" s="183"/>
      <c r="AC120" s="93"/>
      <c r="AD120" s="106" t="str">
        <f t="shared" ref="AD120:AD122" si="26">F120</f>
        <v xml:space="preserve">No. of complete Home Based Newborn Care  Visit Performed by  ASHA (Home delivery-7 visit, Institutional-6 visit on 3rd,7th,14th,21st,28th and 42th) </v>
      </c>
      <c r="AE120" s="106"/>
      <c r="AF120" s="93"/>
    </row>
    <row r="121" spans="1:32" ht="22.5" customHeight="1">
      <c r="A121" s="93"/>
      <c r="B121" s="2" t="str">
        <f t="shared" si="0"/>
        <v>Siata SC</v>
      </c>
      <c r="C121" s="3">
        <v>121</v>
      </c>
      <c r="D121" s="93"/>
      <c r="E121" s="181">
        <v>2</v>
      </c>
      <c r="F121" s="124" t="s">
        <v>370</v>
      </c>
      <c r="G121" s="86" t="s">
        <v>89</v>
      </c>
      <c r="H121" s="61">
        <v>10</v>
      </c>
      <c r="I121" s="61">
        <v>15</v>
      </c>
      <c r="J121" s="61">
        <v>13</v>
      </c>
      <c r="K121" s="61"/>
      <c r="L121" s="61"/>
      <c r="M121" s="61"/>
      <c r="N121" s="61"/>
      <c r="O121" s="61"/>
      <c r="P121" s="61"/>
      <c r="Q121" s="61"/>
      <c r="R121" s="61"/>
      <c r="S121" s="61"/>
      <c r="T121" s="62">
        <f t="shared" si="24"/>
        <v>38</v>
      </c>
      <c r="U121" s="63">
        <f>G21</f>
        <v>190</v>
      </c>
      <c r="V121" s="75">
        <f t="shared" si="25"/>
        <v>0.2</v>
      </c>
      <c r="W121" s="89">
        <v>5</v>
      </c>
      <c r="X121" s="76"/>
      <c r="Y121" s="183"/>
      <c r="Z121" s="183"/>
      <c r="AA121" s="108" t="s">
        <v>327</v>
      </c>
      <c r="AB121" s="183"/>
      <c r="AC121" s="93"/>
      <c r="AD121" s="106" t="str">
        <f t="shared" si="26"/>
        <v xml:space="preserve">No.  of Home visit to total houses by ASHA  with nutrition,Childhood illness (Diarrhoea, Pneumonia), Malaria counseling etc. </v>
      </c>
      <c r="AE121" s="106"/>
      <c r="AF121" s="93"/>
    </row>
    <row r="122" spans="1:32" ht="24" customHeight="1">
      <c r="A122" s="93"/>
      <c r="B122" s="2" t="str">
        <f t="shared" si="0"/>
        <v>Siata SC</v>
      </c>
      <c r="C122" s="3">
        <v>122</v>
      </c>
      <c r="D122" s="93"/>
      <c r="E122" s="181">
        <v>3</v>
      </c>
      <c r="F122" s="59" t="s">
        <v>371</v>
      </c>
      <c r="G122" s="86" t="s">
        <v>89</v>
      </c>
      <c r="H122" s="61">
        <v>1</v>
      </c>
      <c r="I122" s="61">
        <v>1</v>
      </c>
      <c r="J122" s="61">
        <v>1</v>
      </c>
      <c r="K122" s="61"/>
      <c r="L122" s="61"/>
      <c r="M122" s="61"/>
      <c r="N122" s="61"/>
      <c r="O122" s="61"/>
      <c r="P122" s="61"/>
      <c r="Q122" s="61"/>
      <c r="R122" s="61"/>
      <c r="S122" s="61"/>
      <c r="T122" s="62">
        <f t="shared" si="24"/>
        <v>3</v>
      </c>
      <c r="U122" s="63">
        <f>12*G33</f>
        <v>36</v>
      </c>
      <c r="V122" s="75">
        <f t="shared" si="25"/>
        <v>8.3333333333333329E-2</v>
      </c>
      <c r="W122" s="89">
        <v>5</v>
      </c>
      <c r="X122" s="76"/>
      <c r="Y122" s="183"/>
      <c r="Z122" s="183"/>
      <c r="AA122" s="195" t="s">
        <v>372</v>
      </c>
      <c r="AB122" s="183"/>
      <c r="AC122" s="93"/>
      <c r="AD122" s="106" t="str">
        <f t="shared" si="26"/>
        <v xml:space="preserve">No. of Village Health Sanitation and Nutrition Committee  (VHSNC) conducted (expected VHSNC to be conducted atleast once Quarterly) for each Quarter 1.25 marks </v>
      </c>
      <c r="AE122" s="106"/>
      <c r="AF122" s="93"/>
    </row>
    <row r="123" spans="1:32" ht="3" customHeight="1">
      <c r="A123" s="93"/>
      <c r="B123" s="2" t="str">
        <f t="shared" si="0"/>
        <v>Siata SC</v>
      </c>
      <c r="C123" s="3">
        <v>123</v>
      </c>
      <c r="D123" s="42"/>
      <c r="E123" s="3"/>
      <c r="F123" s="78"/>
      <c r="G123" s="98"/>
      <c r="H123" s="7"/>
      <c r="I123" s="7"/>
      <c r="J123" s="7"/>
      <c r="K123" s="7"/>
      <c r="L123" s="7"/>
      <c r="M123" s="7"/>
      <c r="N123" s="7"/>
      <c r="O123" s="7"/>
      <c r="P123" s="7"/>
      <c r="Q123" s="7"/>
      <c r="R123" s="7"/>
      <c r="S123" s="7"/>
      <c r="T123" s="7"/>
      <c r="U123" s="8"/>
      <c r="V123" s="80"/>
      <c r="W123" s="8"/>
      <c r="X123" s="2"/>
      <c r="Y123" s="2"/>
      <c r="Z123" s="2"/>
      <c r="AA123" s="80"/>
      <c r="AB123" s="2"/>
      <c r="AC123" s="93"/>
      <c r="AD123" s="106"/>
      <c r="AE123" s="93"/>
      <c r="AF123" s="93"/>
    </row>
    <row r="124" spans="1:32" ht="14.25" customHeight="1">
      <c r="A124" s="93"/>
      <c r="B124" s="2" t="str">
        <f t="shared" si="0"/>
        <v>Siata SC</v>
      </c>
      <c r="C124" s="3">
        <v>124</v>
      </c>
      <c r="D124" s="196" t="s">
        <v>146</v>
      </c>
      <c r="E124" s="99" t="s">
        <v>373</v>
      </c>
      <c r="F124" s="100"/>
      <c r="G124" s="101" t="s">
        <v>57</v>
      </c>
      <c r="H124" s="102" t="s">
        <v>28</v>
      </c>
      <c r="I124" s="102" t="s">
        <v>29</v>
      </c>
      <c r="J124" s="102" t="s">
        <v>30</v>
      </c>
      <c r="K124" s="102" t="s">
        <v>31</v>
      </c>
      <c r="L124" s="102" t="s">
        <v>32</v>
      </c>
      <c r="M124" s="102" t="s">
        <v>33</v>
      </c>
      <c r="N124" s="102" t="s">
        <v>34</v>
      </c>
      <c r="O124" s="102" t="s">
        <v>35</v>
      </c>
      <c r="P124" s="102" t="s">
        <v>36</v>
      </c>
      <c r="Q124" s="102" t="s">
        <v>37</v>
      </c>
      <c r="R124" s="102" t="s">
        <v>38</v>
      </c>
      <c r="S124" s="102" t="s">
        <v>39</v>
      </c>
      <c r="T124" s="102" t="s">
        <v>40</v>
      </c>
      <c r="U124" s="103" t="s">
        <v>41</v>
      </c>
      <c r="V124" s="104" t="s">
        <v>42</v>
      </c>
      <c r="W124" s="105" t="s">
        <v>123</v>
      </c>
      <c r="X124" s="102" t="s">
        <v>44</v>
      </c>
      <c r="Y124" s="176"/>
      <c r="Z124" s="176"/>
      <c r="AA124" s="177" t="s">
        <v>124</v>
      </c>
      <c r="AB124" s="176"/>
      <c r="AC124" s="93"/>
      <c r="AD124" s="106"/>
      <c r="AE124" s="93"/>
      <c r="AF124" s="93"/>
    </row>
    <row r="125" spans="1:32" ht="1.5" customHeight="1">
      <c r="A125" s="93"/>
      <c r="B125" s="2" t="str">
        <f t="shared" si="0"/>
        <v>Siata SC</v>
      </c>
      <c r="C125" s="3">
        <v>125</v>
      </c>
      <c r="D125" s="42"/>
      <c r="E125" s="3"/>
      <c r="F125" s="78"/>
      <c r="G125" s="98"/>
      <c r="H125" s="7"/>
      <c r="I125" s="7"/>
      <c r="J125" s="7"/>
      <c r="K125" s="7"/>
      <c r="L125" s="7"/>
      <c r="M125" s="7"/>
      <c r="N125" s="7"/>
      <c r="O125" s="7"/>
      <c r="P125" s="7"/>
      <c r="Q125" s="7"/>
      <c r="R125" s="7"/>
      <c r="S125" s="7"/>
      <c r="T125" s="7"/>
      <c r="U125" s="8"/>
      <c r="V125" s="80"/>
      <c r="W125" s="8"/>
      <c r="X125" s="2"/>
      <c r="Y125" s="2"/>
      <c r="Z125" s="2"/>
      <c r="AA125" s="80"/>
      <c r="AB125" s="2"/>
      <c r="AC125" s="93"/>
      <c r="AD125" s="106"/>
      <c r="AE125" s="93"/>
      <c r="AF125" s="93"/>
    </row>
    <row r="126" spans="1:32" ht="21.75" customHeight="1">
      <c r="A126" s="93"/>
      <c r="B126" s="2" t="str">
        <f t="shared" si="0"/>
        <v>Siata SC</v>
      </c>
      <c r="C126" s="3">
        <v>126</v>
      </c>
      <c r="D126" s="42"/>
      <c r="E126" s="58">
        <v>1</v>
      </c>
      <c r="F126" s="71" t="s">
        <v>374</v>
      </c>
      <c r="G126" s="86" t="s">
        <v>89</v>
      </c>
      <c r="H126" s="61">
        <v>2</v>
      </c>
      <c r="I126" s="61">
        <v>2</v>
      </c>
      <c r="J126" s="61">
        <v>0</v>
      </c>
      <c r="K126" s="61"/>
      <c r="L126" s="61"/>
      <c r="M126" s="61"/>
      <c r="N126" s="61"/>
      <c r="O126" s="61"/>
      <c r="P126" s="61"/>
      <c r="Q126" s="61"/>
      <c r="R126" s="61"/>
      <c r="S126" s="61"/>
      <c r="T126" s="62">
        <f t="shared" ref="T126:T127" si="27">SUM(H126:S126)</f>
        <v>4</v>
      </c>
      <c r="U126" s="63">
        <f t="shared" ref="U126:U127" si="28">G26</f>
        <v>28</v>
      </c>
      <c r="V126" s="75">
        <f t="shared" ref="V126:V127" si="29">T126/U126</f>
        <v>0.14285714285714285</v>
      </c>
      <c r="W126" s="63"/>
      <c r="X126" s="76"/>
      <c r="Y126" s="183"/>
      <c r="Z126" s="183"/>
      <c r="AA126" s="90" t="s">
        <v>375</v>
      </c>
      <c r="AB126" s="183"/>
      <c r="AC126" s="93"/>
      <c r="AD126" s="106" t="str">
        <f t="shared" ref="AD126:AD127" si="30">F126</f>
        <v>No. of Delivery incentives package issued to ASHA  (ASHA hnena JSYincentive pakage sem zat)</v>
      </c>
      <c r="AE126" s="106"/>
      <c r="AF126" s="93"/>
    </row>
    <row r="127" spans="1:32" ht="15" customHeight="1">
      <c r="A127" s="93"/>
      <c r="B127" s="2" t="str">
        <f t="shared" si="0"/>
        <v>Siata SC</v>
      </c>
      <c r="C127" s="3">
        <v>127</v>
      </c>
      <c r="D127" s="42"/>
      <c r="E127" s="58">
        <v>2</v>
      </c>
      <c r="F127" s="84" t="s">
        <v>88</v>
      </c>
      <c r="G127" s="86" t="s">
        <v>89</v>
      </c>
      <c r="H127" s="61">
        <v>0</v>
      </c>
      <c r="I127" s="61">
        <v>0</v>
      </c>
      <c r="J127" s="61">
        <v>0</v>
      </c>
      <c r="K127" s="61"/>
      <c r="L127" s="61"/>
      <c r="M127" s="61"/>
      <c r="N127" s="61"/>
      <c r="O127" s="61"/>
      <c r="P127" s="61"/>
      <c r="Q127" s="61"/>
      <c r="R127" s="61"/>
      <c r="S127" s="61"/>
      <c r="T127" s="62">
        <f t="shared" si="27"/>
        <v>0</v>
      </c>
      <c r="U127" s="63">
        <f t="shared" si="28"/>
        <v>3</v>
      </c>
      <c r="V127" s="75">
        <f t="shared" si="29"/>
        <v>0</v>
      </c>
      <c r="W127" s="89"/>
      <c r="X127" s="76"/>
      <c r="Y127" s="183"/>
      <c r="Z127" s="183"/>
      <c r="AA127" s="90" t="s">
        <v>376</v>
      </c>
      <c r="AB127" s="183"/>
      <c r="AC127" s="93"/>
      <c r="AD127" s="106" t="str">
        <f t="shared" si="30"/>
        <v>No. of Fully Immunised incentive package issued to ASHA</v>
      </c>
      <c r="AE127" s="106"/>
      <c r="AF127" s="93"/>
    </row>
    <row r="128" spans="1:32" ht="1.5" customHeight="1">
      <c r="A128" s="93"/>
      <c r="B128" s="2" t="str">
        <f t="shared" si="0"/>
        <v>Siata SC</v>
      </c>
      <c r="C128" s="3">
        <v>128</v>
      </c>
      <c r="D128" s="42"/>
      <c r="E128" s="3"/>
      <c r="F128" s="78"/>
      <c r="G128" s="98"/>
      <c r="H128" s="7"/>
      <c r="I128" s="7"/>
      <c r="J128" s="7"/>
      <c r="K128" s="7"/>
      <c r="L128" s="7"/>
      <c r="M128" s="7"/>
      <c r="N128" s="7"/>
      <c r="O128" s="7"/>
      <c r="P128" s="7"/>
      <c r="Q128" s="7"/>
      <c r="R128" s="7"/>
      <c r="S128" s="7"/>
      <c r="T128" s="7"/>
      <c r="U128" s="8"/>
      <c r="V128" s="80"/>
      <c r="W128" s="8"/>
      <c r="X128" s="2"/>
      <c r="Y128" s="2"/>
      <c r="Z128" s="2"/>
      <c r="AA128" s="80"/>
      <c r="AB128" s="2"/>
      <c r="AC128" s="93"/>
      <c r="AD128" s="106"/>
      <c r="AE128" s="93"/>
      <c r="AF128" s="93"/>
    </row>
    <row r="129" spans="1:32" ht="14.25" customHeight="1">
      <c r="A129" s="93"/>
      <c r="B129" s="2" t="str">
        <f t="shared" si="0"/>
        <v>Siata SC</v>
      </c>
      <c r="C129" s="3">
        <v>129</v>
      </c>
      <c r="D129" s="42"/>
      <c r="E129" s="99" t="s">
        <v>377</v>
      </c>
      <c r="F129" s="100"/>
      <c r="G129" s="101" t="s">
        <v>57</v>
      </c>
      <c r="H129" s="102" t="s">
        <v>28</v>
      </c>
      <c r="I129" s="102" t="s">
        <v>29</v>
      </c>
      <c r="J129" s="102" t="s">
        <v>30</v>
      </c>
      <c r="K129" s="102" t="s">
        <v>31</v>
      </c>
      <c r="L129" s="102" t="s">
        <v>32</v>
      </c>
      <c r="M129" s="102" t="s">
        <v>33</v>
      </c>
      <c r="N129" s="102" t="s">
        <v>34</v>
      </c>
      <c r="O129" s="102" t="s">
        <v>35</v>
      </c>
      <c r="P129" s="102" t="s">
        <v>36</v>
      </c>
      <c r="Q129" s="102" t="s">
        <v>37</v>
      </c>
      <c r="R129" s="102" t="s">
        <v>38</v>
      </c>
      <c r="S129" s="102" t="s">
        <v>39</v>
      </c>
      <c r="T129" s="102" t="s">
        <v>40</v>
      </c>
      <c r="U129" s="103" t="s">
        <v>41</v>
      </c>
      <c r="V129" s="104" t="s">
        <v>42</v>
      </c>
      <c r="W129" s="105" t="s">
        <v>123</v>
      </c>
      <c r="X129" s="102" t="s">
        <v>44</v>
      </c>
      <c r="Y129" s="176"/>
      <c r="Z129" s="176"/>
      <c r="AA129" s="177" t="s">
        <v>124</v>
      </c>
      <c r="AB129" s="176"/>
      <c r="AC129" s="93"/>
      <c r="AD129" s="106"/>
      <c r="AE129" s="93"/>
      <c r="AF129" s="93"/>
    </row>
    <row r="130" spans="1:32" ht="1.5" customHeight="1">
      <c r="A130" s="93"/>
      <c r="B130" s="2" t="str">
        <f t="shared" si="0"/>
        <v>Siata SC</v>
      </c>
      <c r="C130" s="3">
        <v>130</v>
      </c>
      <c r="D130" s="42"/>
      <c r="E130" s="3"/>
      <c r="F130" s="78"/>
      <c r="G130" s="98"/>
      <c r="H130" s="7"/>
      <c r="I130" s="7"/>
      <c r="J130" s="7"/>
      <c r="K130" s="7"/>
      <c r="L130" s="7"/>
      <c r="M130" s="7"/>
      <c r="N130" s="7"/>
      <c r="O130" s="7"/>
      <c r="P130" s="7"/>
      <c r="Q130" s="7"/>
      <c r="R130" s="7"/>
      <c r="S130" s="7"/>
      <c r="T130" s="7"/>
      <c r="U130" s="8"/>
      <c r="V130" s="80"/>
      <c r="W130" s="8"/>
      <c r="X130" s="2"/>
      <c r="Y130" s="2"/>
      <c r="Z130" s="2"/>
      <c r="AA130" s="80"/>
      <c r="AB130" s="2"/>
      <c r="AC130" s="93"/>
      <c r="AD130" s="106"/>
      <c r="AE130" s="93"/>
      <c r="AF130" s="93"/>
    </row>
    <row r="131" spans="1:32" ht="12.75" customHeight="1">
      <c r="A131" s="93"/>
      <c r="B131" s="2" t="str">
        <f t="shared" si="0"/>
        <v>Siata SC</v>
      </c>
      <c r="C131" s="3">
        <v>131</v>
      </c>
      <c r="D131" s="42"/>
      <c r="E131" s="54">
        <v>1</v>
      </c>
      <c r="F131" s="88" t="s">
        <v>378</v>
      </c>
      <c r="G131" s="197" t="s">
        <v>379</v>
      </c>
      <c r="H131" s="61">
        <v>1</v>
      </c>
      <c r="I131" s="61">
        <v>1</v>
      </c>
      <c r="J131" s="61">
        <v>1</v>
      </c>
      <c r="K131" s="61"/>
      <c r="L131" s="61"/>
      <c r="M131" s="61"/>
      <c r="N131" s="61"/>
      <c r="O131" s="61"/>
      <c r="P131" s="61"/>
      <c r="Q131" s="61"/>
      <c r="R131" s="61"/>
      <c r="S131" s="61"/>
      <c r="T131" s="62">
        <f>SUM(H131:S131)</f>
        <v>3</v>
      </c>
      <c r="U131" s="63">
        <v>12</v>
      </c>
      <c r="V131" s="75">
        <f>T131/U131</f>
        <v>0.25</v>
      </c>
      <c r="W131" s="63">
        <v>5</v>
      </c>
      <c r="X131" s="76"/>
      <c r="Y131" s="183"/>
      <c r="Z131" s="183"/>
      <c r="AA131" s="107" t="s">
        <v>129</v>
      </c>
      <c r="AB131" s="183"/>
      <c r="AC131" s="93"/>
      <c r="AD131" s="190" t="str">
        <f>F131</f>
        <v>Submission of Monthly NIDDCP report (before 5th of next month)  Y=1 /N=0</v>
      </c>
      <c r="AE131" s="106"/>
      <c r="AF131" s="93"/>
    </row>
    <row r="132" spans="1:32" ht="1.5" customHeight="1">
      <c r="A132" s="93"/>
      <c r="B132" s="2" t="str">
        <f t="shared" si="0"/>
        <v>Siata SC</v>
      </c>
      <c r="C132" s="3">
        <v>132</v>
      </c>
      <c r="D132" s="93"/>
      <c r="E132" s="4"/>
      <c r="F132" s="4"/>
      <c r="G132" s="109"/>
      <c r="H132" s="7"/>
      <c r="I132" s="7"/>
      <c r="J132" s="7"/>
      <c r="K132" s="7"/>
      <c r="L132" s="7"/>
      <c r="M132" s="7"/>
      <c r="N132" s="7"/>
      <c r="O132" s="7"/>
      <c r="P132" s="7"/>
      <c r="Q132" s="7"/>
      <c r="R132" s="7"/>
      <c r="S132" s="7"/>
      <c r="T132" s="7"/>
      <c r="U132" s="8"/>
      <c r="V132" s="80"/>
      <c r="W132" s="8"/>
      <c r="X132" s="2"/>
      <c r="Y132" s="2"/>
      <c r="Z132" s="2"/>
      <c r="AA132" s="80"/>
      <c r="AB132" s="2"/>
      <c r="AC132" s="93"/>
      <c r="AD132" s="106"/>
      <c r="AE132" s="93"/>
      <c r="AF132" s="93"/>
    </row>
    <row r="133" spans="1:32" ht="14.25" customHeight="1">
      <c r="A133" s="93"/>
      <c r="B133" s="2" t="str">
        <f t="shared" si="0"/>
        <v>Siata SC</v>
      </c>
      <c r="C133" s="3">
        <v>133</v>
      </c>
      <c r="D133" s="42"/>
      <c r="E133" s="99" t="s">
        <v>380</v>
      </c>
      <c r="F133" s="100"/>
      <c r="G133" s="101" t="s">
        <v>57</v>
      </c>
      <c r="H133" s="102" t="s">
        <v>28</v>
      </c>
      <c r="I133" s="102" t="s">
        <v>29</v>
      </c>
      <c r="J133" s="102" t="s">
        <v>30</v>
      </c>
      <c r="K133" s="102" t="s">
        <v>31</v>
      </c>
      <c r="L133" s="102" t="s">
        <v>32</v>
      </c>
      <c r="M133" s="102" t="s">
        <v>33</v>
      </c>
      <c r="N133" s="102" t="s">
        <v>34</v>
      </c>
      <c r="O133" s="102" t="s">
        <v>35</v>
      </c>
      <c r="P133" s="102" t="s">
        <v>36</v>
      </c>
      <c r="Q133" s="102"/>
      <c r="R133" s="102"/>
      <c r="S133" s="102"/>
      <c r="T133" s="102" t="s">
        <v>40</v>
      </c>
      <c r="U133" s="103" t="s">
        <v>41</v>
      </c>
      <c r="V133" s="104" t="s">
        <v>42</v>
      </c>
      <c r="W133" s="105" t="s">
        <v>123</v>
      </c>
      <c r="X133" s="102" t="s">
        <v>44</v>
      </c>
      <c r="Y133" s="176"/>
      <c r="Z133" s="176"/>
      <c r="AA133" s="177" t="s">
        <v>124</v>
      </c>
      <c r="AB133" s="176"/>
      <c r="AC133" s="93"/>
      <c r="AD133" s="106"/>
      <c r="AE133" s="93"/>
      <c r="AF133" s="93"/>
    </row>
    <row r="134" spans="1:32" ht="1.5" customHeight="1">
      <c r="A134" s="93"/>
      <c r="B134" s="2" t="str">
        <f t="shared" si="0"/>
        <v>Siata SC</v>
      </c>
      <c r="C134" s="3">
        <v>134</v>
      </c>
      <c r="D134" s="42"/>
      <c r="E134" s="3"/>
      <c r="F134" s="78"/>
      <c r="G134" s="98"/>
      <c r="H134" s="7"/>
      <c r="I134" s="7"/>
      <c r="J134" s="7"/>
      <c r="K134" s="7"/>
      <c r="L134" s="7"/>
      <c r="M134" s="7"/>
      <c r="N134" s="7"/>
      <c r="O134" s="7"/>
      <c r="P134" s="7"/>
      <c r="Q134" s="7"/>
      <c r="R134" s="7"/>
      <c r="S134" s="7"/>
      <c r="T134" s="7"/>
      <c r="U134" s="8"/>
      <c r="V134" s="80"/>
      <c r="W134" s="8"/>
      <c r="X134" s="2"/>
      <c r="Y134" s="2"/>
      <c r="Z134" s="2"/>
      <c r="AA134" s="80"/>
      <c r="AB134" s="2"/>
      <c r="AC134" s="93"/>
      <c r="AD134" s="106"/>
      <c r="AE134" s="93"/>
      <c r="AF134" s="93"/>
    </row>
    <row r="135" spans="1:32" ht="13.5" customHeight="1">
      <c r="A135" s="93"/>
      <c r="B135" s="2" t="str">
        <f t="shared" si="0"/>
        <v>Siata SC</v>
      </c>
      <c r="C135" s="3">
        <v>135</v>
      </c>
      <c r="D135" s="42"/>
      <c r="E135" s="54">
        <v>1</v>
      </c>
      <c r="F135" s="88" t="s">
        <v>381</v>
      </c>
      <c r="G135" s="197" t="s">
        <v>379</v>
      </c>
      <c r="H135" s="61">
        <v>1</v>
      </c>
      <c r="I135" s="61">
        <v>1</v>
      </c>
      <c r="J135" s="61">
        <v>1</v>
      </c>
      <c r="K135" s="61"/>
      <c r="L135" s="61"/>
      <c r="M135" s="61"/>
      <c r="N135" s="61"/>
      <c r="O135" s="61"/>
      <c r="P135" s="61"/>
      <c r="Q135" s="61"/>
      <c r="R135" s="61"/>
      <c r="S135" s="61"/>
      <c r="T135" s="62">
        <f>SUM(H135:S135)</f>
        <v>3</v>
      </c>
      <c r="U135" s="63">
        <v>12</v>
      </c>
      <c r="V135" s="75">
        <f>T135/U135</f>
        <v>0.25</v>
      </c>
      <c r="W135" s="63">
        <v>5</v>
      </c>
      <c r="X135" s="76"/>
      <c r="Y135" s="183"/>
      <c r="Z135" s="183"/>
      <c r="AA135" s="107" t="s">
        <v>129</v>
      </c>
      <c r="AB135" s="183"/>
      <c r="AC135" s="93"/>
      <c r="AD135" s="190" t="str">
        <f>F135</f>
        <v>Submission of Monthly NLEP report  (before 5th of next month)  Y=1 /N=0</v>
      </c>
      <c r="AE135" s="106"/>
      <c r="AF135" s="93"/>
    </row>
    <row r="136" spans="1:32" ht="1.5" customHeight="1">
      <c r="A136" s="93"/>
      <c r="B136" s="2" t="str">
        <f t="shared" si="0"/>
        <v>Siata SC</v>
      </c>
      <c r="C136" s="3">
        <v>136</v>
      </c>
      <c r="D136" s="93"/>
      <c r="E136" s="4"/>
      <c r="F136" s="4"/>
      <c r="G136" s="109"/>
      <c r="H136" s="7"/>
      <c r="I136" s="7"/>
      <c r="J136" s="7"/>
      <c r="K136" s="7"/>
      <c r="L136" s="7"/>
      <c r="M136" s="7"/>
      <c r="N136" s="7"/>
      <c r="O136" s="7"/>
      <c r="P136" s="7"/>
      <c r="Q136" s="7"/>
      <c r="R136" s="7"/>
      <c r="S136" s="7"/>
      <c r="T136" s="7"/>
      <c r="U136" s="8"/>
      <c r="V136" s="80"/>
      <c r="W136" s="8"/>
      <c r="X136" s="2"/>
      <c r="Y136" s="2"/>
      <c r="Z136" s="2"/>
      <c r="AA136" s="80"/>
      <c r="AB136" s="2"/>
      <c r="AC136" s="93"/>
      <c r="AD136" s="106"/>
      <c r="AE136" s="93"/>
      <c r="AF136" s="93"/>
    </row>
    <row r="137" spans="1:32" ht="14.25" customHeight="1">
      <c r="A137" s="93"/>
      <c r="B137" s="2" t="str">
        <f t="shared" si="0"/>
        <v>Siata SC</v>
      </c>
      <c r="C137" s="3">
        <v>137</v>
      </c>
      <c r="D137" s="42"/>
      <c r="E137" s="99" t="s">
        <v>382</v>
      </c>
      <c r="F137" s="100"/>
      <c r="G137" s="101" t="s">
        <v>57</v>
      </c>
      <c r="H137" s="102" t="s">
        <v>28</v>
      </c>
      <c r="I137" s="102" t="s">
        <v>29</v>
      </c>
      <c r="J137" s="102" t="s">
        <v>30</v>
      </c>
      <c r="K137" s="102" t="s">
        <v>31</v>
      </c>
      <c r="L137" s="102" t="s">
        <v>32</v>
      </c>
      <c r="M137" s="102" t="s">
        <v>33</v>
      </c>
      <c r="N137" s="102" t="s">
        <v>34</v>
      </c>
      <c r="O137" s="102" t="s">
        <v>35</v>
      </c>
      <c r="P137" s="102" t="s">
        <v>36</v>
      </c>
      <c r="Q137" s="102" t="s">
        <v>37</v>
      </c>
      <c r="R137" s="102" t="s">
        <v>38</v>
      </c>
      <c r="S137" s="102" t="s">
        <v>39</v>
      </c>
      <c r="T137" s="102" t="s">
        <v>40</v>
      </c>
      <c r="U137" s="103" t="s">
        <v>41</v>
      </c>
      <c r="V137" s="104" t="s">
        <v>42</v>
      </c>
      <c r="W137" s="105" t="s">
        <v>123</v>
      </c>
      <c r="X137" s="102" t="s">
        <v>44</v>
      </c>
      <c r="Y137" s="176"/>
      <c r="Z137" s="176"/>
      <c r="AA137" s="177" t="s">
        <v>124</v>
      </c>
      <c r="AB137" s="176"/>
      <c r="AC137" s="93"/>
      <c r="AD137" s="106"/>
      <c r="AE137" s="93"/>
      <c r="AF137" s="93"/>
    </row>
    <row r="138" spans="1:32" ht="1.5" customHeight="1">
      <c r="A138" s="93"/>
      <c r="B138" s="2" t="str">
        <f t="shared" si="0"/>
        <v>Siata SC</v>
      </c>
      <c r="C138" s="3">
        <v>138</v>
      </c>
      <c r="D138" s="42"/>
      <c r="E138" s="3"/>
      <c r="F138" s="78"/>
      <c r="G138" s="98"/>
      <c r="H138" s="7"/>
      <c r="I138" s="7"/>
      <c r="J138" s="7"/>
      <c r="K138" s="7"/>
      <c r="L138" s="7"/>
      <c r="M138" s="7"/>
      <c r="N138" s="7"/>
      <c r="O138" s="7"/>
      <c r="P138" s="7"/>
      <c r="Q138" s="7"/>
      <c r="R138" s="7"/>
      <c r="S138" s="7"/>
      <c r="T138" s="7"/>
      <c r="U138" s="8"/>
      <c r="V138" s="80"/>
      <c r="W138" s="8"/>
      <c r="X138" s="2"/>
      <c r="Y138" s="2"/>
      <c r="Z138" s="2"/>
      <c r="AA138" s="80"/>
      <c r="AB138" s="2"/>
      <c r="AC138" s="93"/>
      <c r="AD138" s="106"/>
      <c r="AE138" s="93"/>
      <c r="AF138" s="93"/>
    </row>
    <row r="139" spans="1:32" ht="14.25" customHeight="1">
      <c r="A139" s="93"/>
      <c r="B139" s="2" t="str">
        <f t="shared" si="0"/>
        <v>Siata SC</v>
      </c>
      <c r="C139" s="3">
        <v>139</v>
      </c>
      <c r="D139" s="42"/>
      <c r="E139" s="54">
        <v>1</v>
      </c>
      <c r="F139" s="88" t="s">
        <v>383</v>
      </c>
      <c r="G139" s="197" t="s">
        <v>379</v>
      </c>
      <c r="H139" s="61">
        <v>1</v>
      </c>
      <c r="I139" s="61">
        <v>1</v>
      </c>
      <c r="J139" s="61">
        <v>1</v>
      </c>
      <c r="K139" s="61"/>
      <c r="L139" s="61"/>
      <c r="M139" s="61"/>
      <c r="N139" s="61"/>
      <c r="O139" s="61"/>
      <c r="P139" s="61"/>
      <c r="Q139" s="61"/>
      <c r="R139" s="61"/>
      <c r="S139" s="61"/>
      <c r="T139" s="62">
        <f>SUM(H139:S139)</f>
        <v>3</v>
      </c>
      <c r="U139" s="63">
        <v>12</v>
      </c>
      <c r="V139" s="75">
        <f>T139/U139</f>
        <v>0.25</v>
      </c>
      <c r="W139" s="63">
        <v>5</v>
      </c>
      <c r="X139" s="76"/>
      <c r="Y139" s="183"/>
      <c r="Z139" s="183"/>
      <c r="AA139" s="107" t="s">
        <v>129</v>
      </c>
      <c r="AB139" s="183"/>
      <c r="AC139" s="93"/>
      <c r="AD139" s="190" t="str">
        <f>F139</f>
        <v>Submission of Monthly Animal Bite report (Rabies control Prog) (before 5th of next month)  Y=1 /N=0</v>
      </c>
      <c r="AE139" s="106"/>
      <c r="AF139" s="93"/>
    </row>
    <row r="140" spans="1:32" ht="1.5" customHeight="1">
      <c r="A140" s="93"/>
      <c r="B140" s="2" t="str">
        <f t="shared" si="0"/>
        <v>Siata SC</v>
      </c>
      <c r="C140" s="3">
        <v>140</v>
      </c>
      <c r="D140" s="93"/>
      <c r="E140" s="4"/>
      <c r="F140" s="4"/>
      <c r="G140" s="109"/>
      <c r="H140" s="7"/>
      <c r="I140" s="7"/>
      <c r="J140" s="7"/>
      <c r="K140" s="7"/>
      <c r="L140" s="7"/>
      <c r="M140" s="7"/>
      <c r="N140" s="7"/>
      <c r="O140" s="7"/>
      <c r="P140" s="7"/>
      <c r="Q140" s="7"/>
      <c r="R140" s="7"/>
      <c r="S140" s="7"/>
      <c r="T140" s="7"/>
      <c r="U140" s="8"/>
      <c r="V140" s="80"/>
      <c r="W140" s="8"/>
      <c r="X140" s="2"/>
      <c r="Y140" s="2"/>
      <c r="Z140" s="2"/>
      <c r="AA140" s="80"/>
      <c r="AB140" s="2"/>
      <c r="AC140" s="93"/>
      <c r="AD140" s="106"/>
      <c r="AE140" s="93"/>
      <c r="AF140" s="93"/>
    </row>
    <row r="141" spans="1:32" ht="14.25" customHeight="1">
      <c r="A141" s="93"/>
      <c r="B141" s="2" t="str">
        <f t="shared" si="0"/>
        <v>Siata SC</v>
      </c>
      <c r="C141" s="3">
        <v>141</v>
      </c>
      <c r="D141" s="42"/>
      <c r="E141" s="99" t="s">
        <v>384</v>
      </c>
      <c r="F141" s="100"/>
      <c r="G141" s="101" t="s">
        <v>57</v>
      </c>
      <c r="H141" s="102" t="s">
        <v>28</v>
      </c>
      <c r="I141" s="102" t="s">
        <v>29</v>
      </c>
      <c r="J141" s="102" t="s">
        <v>30</v>
      </c>
      <c r="K141" s="102" t="s">
        <v>31</v>
      </c>
      <c r="L141" s="102" t="s">
        <v>32</v>
      </c>
      <c r="M141" s="102" t="s">
        <v>33</v>
      </c>
      <c r="N141" s="102" t="s">
        <v>34</v>
      </c>
      <c r="O141" s="102" t="s">
        <v>35</v>
      </c>
      <c r="P141" s="102" t="s">
        <v>36</v>
      </c>
      <c r="Q141" s="102" t="s">
        <v>37</v>
      </c>
      <c r="R141" s="102" t="s">
        <v>38</v>
      </c>
      <c r="S141" s="102" t="s">
        <v>39</v>
      </c>
      <c r="T141" s="102" t="s">
        <v>40</v>
      </c>
      <c r="U141" s="103" t="s">
        <v>41</v>
      </c>
      <c r="V141" s="104" t="s">
        <v>42</v>
      </c>
      <c r="W141" s="105" t="s">
        <v>123</v>
      </c>
      <c r="X141" s="102" t="s">
        <v>44</v>
      </c>
      <c r="Y141" s="176"/>
      <c r="Z141" s="176"/>
      <c r="AA141" s="177" t="s">
        <v>124</v>
      </c>
      <c r="AB141" s="176"/>
      <c r="AC141" s="93"/>
      <c r="AD141" s="106"/>
      <c r="AE141" s="93"/>
      <c r="AF141" s="93"/>
    </row>
    <row r="142" spans="1:32" ht="1.5" customHeight="1">
      <c r="A142" s="93"/>
      <c r="B142" s="2" t="str">
        <f t="shared" si="0"/>
        <v>Siata SC</v>
      </c>
      <c r="C142" s="3">
        <v>142</v>
      </c>
      <c r="D142" s="42"/>
      <c r="E142" s="3"/>
      <c r="F142" s="78"/>
      <c r="G142" s="98"/>
      <c r="H142" s="7"/>
      <c r="I142" s="7"/>
      <c r="J142" s="7"/>
      <c r="K142" s="7"/>
      <c r="L142" s="7"/>
      <c r="M142" s="7"/>
      <c r="N142" s="7"/>
      <c r="O142" s="7"/>
      <c r="P142" s="7"/>
      <c r="Q142" s="7"/>
      <c r="R142" s="7"/>
      <c r="S142" s="7"/>
      <c r="T142" s="7"/>
      <c r="U142" s="8"/>
      <c r="V142" s="80"/>
      <c r="W142" s="8"/>
      <c r="X142" s="2"/>
      <c r="Y142" s="2"/>
      <c r="Z142" s="2"/>
      <c r="AA142" s="80"/>
      <c r="AB142" s="2"/>
      <c r="AC142" s="93"/>
      <c r="AD142" s="106"/>
      <c r="AE142" s="93"/>
      <c r="AF142" s="93"/>
    </row>
    <row r="143" spans="1:32" ht="14.25" customHeight="1">
      <c r="A143" s="93"/>
      <c r="B143" s="2" t="str">
        <f t="shared" si="0"/>
        <v>Siata SC</v>
      </c>
      <c r="C143" s="3">
        <v>143</v>
      </c>
      <c r="D143" s="42"/>
      <c r="E143" s="54">
        <v>1</v>
      </c>
      <c r="F143" s="88" t="s">
        <v>385</v>
      </c>
      <c r="G143" s="197" t="s">
        <v>379</v>
      </c>
      <c r="H143" s="61">
        <v>1</v>
      </c>
      <c r="I143" s="61">
        <v>1</v>
      </c>
      <c r="J143" s="61">
        <v>1</v>
      </c>
      <c r="K143" s="61"/>
      <c r="L143" s="61"/>
      <c r="M143" s="61"/>
      <c r="N143" s="61"/>
      <c r="O143" s="61"/>
      <c r="P143" s="61"/>
      <c r="Q143" s="61"/>
      <c r="R143" s="61"/>
      <c r="S143" s="61"/>
      <c r="T143" s="62">
        <f>SUM(H143:S143)</f>
        <v>3</v>
      </c>
      <c r="U143" s="63">
        <v>12</v>
      </c>
      <c r="V143" s="75">
        <f>T143/U143</f>
        <v>0.25</v>
      </c>
      <c r="W143" s="63"/>
      <c r="X143" s="76"/>
      <c r="Y143" s="183"/>
      <c r="Z143" s="183"/>
      <c r="AA143" s="107" t="s">
        <v>129</v>
      </c>
      <c r="AB143" s="183"/>
      <c r="AC143" s="93"/>
      <c r="AD143" s="190" t="str">
        <f>F143</f>
        <v>Submission of  IDSP report  / IHIP reports  Y=1 /N=0</v>
      </c>
      <c r="AE143" s="106"/>
      <c r="AF143" s="93"/>
    </row>
    <row r="144" spans="1:32" ht="1.5" customHeight="1">
      <c r="A144" s="93"/>
      <c r="B144" s="2" t="str">
        <f t="shared" si="0"/>
        <v>Siata SC</v>
      </c>
      <c r="C144" s="3">
        <v>144</v>
      </c>
      <c r="D144" s="93"/>
      <c r="E144" s="4"/>
      <c r="F144" s="4"/>
      <c r="G144" s="109"/>
      <c r="H144" s="7"/>
      <c r="I144" s="7">
        <v>1</v>
      </c>
      <c r="J144" s="7">
        <v>1</v>
      </c>
      <c r="K144" s="7">
        <v>1</v>
      </c>
      <c r="L144" s="7"/>
      <c r="M144" s="7"/>
      <c r="N144" s="7"/>
      <c r="O144" s="7"/>
      <c r="P144" s="7"/>
      <c r="Q144" s="7"/>
      <c r="R144" s="7"/>
      <c r="S144" s="7"/>
      <c r="T144" s="7"/>
      <c r="U144" s="8"/>
      <c r="V144" s="80"/>
      <c r="W144" s="8"/>
      <c r="X144" s="2"/>
      <c r="Y144" s="2"/>
      <c r="Z144" s="2"/>
      <c r="AA144" s="80"/>
      <c r="AB144" s="2"/>
      <c r="AC144" s="93"/>
      <c r="AD144" s="106"/>
      <c r="AE144" s="93"/>
      <c r="AF144" s="93"/>
    </row>
    <row r="145" spans="1:32" ht="14.25" customHeight="1">
      <c r="A145" s="93"/>
      <c r="B145" s="2" t="str">
        <f t="shared" si="0"/>
        <v>Siata SC</v>
      </c>
      <c r="C145" s="3">
        <v>145</v>
      </c>
      <c r="D145" s="93"/>
      <c r="E145" s="99" t="s">
        <v>386</v>
      </c>
      <c r="F145" s="198"/>
      <c r="G145" s="101" t="s">
        <v>57</v>
      </c>
      <c r="H145" s="102" t="s">
        <v>28</v>
      </c>
      <c r="I145" s="102" t="s">
        <v>29</v>
      </c>
      <c r="J145" s="102" t="s">
        <v>30</v>
      </c>
      <c r="K145" s="102" t="s">
        <v>31</v>
      </c>
      <c r="L145" s="102" t="s">
        <v>32</v>
      </c>
      <c r="M145" s="102" t="s">
        <v>33</v>
      </c>
      <c r="N145" s="102" t="s">
        <v>34</v>
      </c>
      <c r="O145" s="102" t="s">
        <v>35</v>
      </c>
      <c r="P145" s="102" t="s">
        <v>36</v>
      </c>
      <c r="Q145" s="102"/>
      <c r="R145" s="102"/>
      <c r="S145" s="102"/>
      <c r="T145" s="102" t="s">
        <v>40</v>
      </c>
      <c r="U145" s="103" t="s">
        <v>41</v>
      </c>
      <c r="V145" s="104" t="s">
        <v>42</v>
      </c>
      <c r="W145" s="105" t="s">
        <v>123</v>
      </c>
      <c r="X145" s="102" t="s">
        <v>44</v>
      </c>
      <c r="Y145" s="176"/>
      <c r="Z145" s="176"/>
      <c r="AA145" s="177" t="s">
        <v>124</v>
      </c>
      <c r="AB145" s="176"/>
      <c r="AC145" s="93"/>
      <c r="AD145" s="106"/>
      <c r="AE145" s="93"/>
      <c r="AF145" s="93"/>
    </row>
    <row r="146" spans="1:32" ht="1.5" customHeight="1">
      <c r="A146" s="93"/>
      <c r="B146" s="2" t="str">
        <f t="shared" si="0"/>
        <v>Siata SC</v>
      </c>
      <c r="C146" s="3">
        <v>146</v>
      </c>
      <c r="D146" s="93"/>
      <c r="E146" s="3"/>
      <c r="F146" s="4"/>
      <c r="G146" s="109"/>
      <c r="H146" s="7"/>
      <c r="I146" s="7"/>
      <c r="J146" s="7"/>
      <c r="K146" s="7"/>
      <c r="L146" s="7"/>
      <c r="M146" s="7"/>
      <c r="N146" s="7"/>
      <c r="O146" s="7"/>
      <c r="P146" s="7"/>
      <c r="Q146" s="7"/>
      <c r="R146" s="7"/>
      <c r="S146" s="7"/>
      <c r="T146" s="7"/>
      <c r="U146" s="8"/>
      <c r="V146" s="80"/>
      <c r="W146" s="8"/>
      <c r="X146" s="2"/>
      <c r="Y146" s="2"/>
      <c r="Z146" s="2"/>
      <c r="AA146" s="80"/>
      <c r="AB146" s="2"/>
      <c r="AC146" s="93"/>
      <c r="AD146" s="106"/>
      <c r="AE146" s="93"/>
      <c r="AF146" s="93"/>
    </row>
    <row r="147" spans="1:32" ht="24.75" customHeight="1">
      <c r="A147" s="93"/>
      <c r="B147" s="2" t="str">
        <f t="shared" si="0"/>
        <v>Siata SC</v>
      </c>
      <c r="C147" s="3">
        <v>147</v>
      </c>
      <c r="D147" s="93"/>
      <c r="E147" s="58">
        <v>1</v>
      </c>
      <c r="F147" s="59" t="s">
        <v>387</v>
      </c>
      <c r="G147" s="197" t="s">
        <v>379</v>
      </c>
      <c r="H147" s="61">
        <v>1</v>
      </c>
      <c r="I147" s="61">
        <v>1</v>
      </c>
      <c r="J147" s="61">
        <v>1</v>
      </c>
      <c r="K147" s="61"/>
      <c r="L147" s="61"/>
      <c r="M147" s="61"/>
      <c r="N147" s="61"/>
      <c r="O147" s="61"/>
      <c r="P147" s="61"/>
      <c r="Q147" s="61"/>
      <c r="R147" s="61"/>
      <c r="S147" s="61"/>
      <c r="T147" s="62">
        <f t="shared" ref="T147:T148" si="31">SUM(H147:S147)</f>
        <v>3</v>
      </c>
      <c r="U147" s="63">
        <v>12</v>
      </c>
      <c r="V147" s="75">
        <f t="shared" ref="V147:V148" si="32">T147/U147</f>
        <v>0.25</v>
      </c>
      <c r="W147" s="63">
        <v>10</v>
      </c>
      <c r="X147" s="76"/>
      <c r="Y147" s="183"/>
      <c r="Z147" s="183"/>
      <c r="AA147" s="107" t="s">
        <v>129</v>
      </c>
      <c r="AB147" s="183"/>
      <c r="AC147" s="93"/>
      <c r="AD147" s="106" t="str">
        <f t="shared" ref="AD147:AD148" si="33">F147</f>
        <v>Timely Submission of HMIS (To be submitted to PHC or Portal updation before 5 of every month) Y=1 /N=0</v>
      </c>
      <c r="AE147" s="106"/>
      <c r="AF147" s="93"/>
    </row>
    <row r="148" spans="1:32" ht="13.5" customHeight="1">
      <c r="A148" s="93"/>
      <c r="B148" s="2" t="str">
        <f t="shared" si="0"/>
        <v>Siata SC</v>
      </c>
      <c r="C148" s="3">
        <v>148</v>
      </c>
      <c r="D148" s="93"/>
      <c r="E148" s="58">
        <v>2</v>
      </c>
      <c r="F148" s="59" t="s">
        <v>388</v>
      </c>
      <c r="G148" s="197" t="s">
        <v>379</v>
      </c>
      <c r="H148" s="61">
        <v>1</v>
      </c>
      <c r="I148" s="61">
        <v>1</v>
      </c>
      <c r="J148" s="61">
        <v>1</v>
      </c>
      <c r="K148" s="61"/>
      <c r="L148" s="61"/>
      <c r="M148" s="61"/>
      <c r="N148" s="61"/>
      <c r="O148" s="61"/>
      <c r="P148" s="61"/>
      <c r="Q148" s="61"/>
      <c r="R148" s="61"/>
      <c r="S148" s="61"/>
      <c r="T148" s="62">
        <f t="shared" si="31"/>
        <v>3</v>
      </c>
      <c r="U148" s="63">
        <v>12</v>
      </c>
      <c r="V148" s="75">
        <f t="shared" si="32"/>
        <v>0.25</v>
      </c>
      <c r="W148" s="63"/>
      <c r="X148" s="76"/>
      <c r="Y148" s="183"/>
      <c r="Z148" s="183"/>
      <c r="AA148" s="107" t="s">
        <v>129</v>
      </c>
      <c r="AB148" s="183"/>
      <c r="AC148" s="93"/>
      <c r="AD148" s="106" t="str">
        <f t="shared" si="33"/>
        <v>HMIS Report Completeness- Unfilled data  (No=1, Yes=0)</v>
      </c>
      <c r="AE148" s="106"/>
      <c r="AF148" s="93"/>
    </row>
    <row r="149" spans="1:32" ht="1.5" customHeight="1">
      <c r="A149" s="93"/>
      <c r="B149" s="2" t="str">
        <f t="shared" si="0"/>
        <v>Siata SC</v>
      </c>
      <c r="C149" s="3">
        <v>149</v>
      </c>
      <c r="D149" s="93"/>
      <c r="E149" s="3"/>
      <c r="F149" s="4"/>
      <c r="G149" s="109"/>
      <c r="H149" s="7"/>
      <c r="I149" s="7"/>
      <c r="J149" s="7"/>
      <c r="K149" s="7"/>
      <c r="L149" s="7"/>
      <c r="M149" s="7"/>
      <c r="N149" s="7"/>
      <c r="O149" s="7"/>
      <c r="P149" s="7"/>
      <c r="Q149" s="7"/>
      <c r="R149" s="7"/>
      <c r="S149" s="7"/>
      <c r="T149" s="7"/>
      <c r="U149" s="8"/>
      <c r="V149" s="80"/>
      <c r="W149" s="8"/>
      <c r="X149" s="2"/>
      <c r="Y149" s="2"/>
      <c r="Z149" s="2"/>
      <c r="AA149" s="80"/>
      <c r="AB149" s="2"/>
      <c r="AC149" s="93"/>
      <c r="AD149" s="106"/>
      <c r="AE149" s="93"/>
      <c r="AF149" s="93"/>
    </row>
    <row r="150" spans="1:32" ht="14.25" customHeight="1">
      <c r="A150" s="93"/>
      <c r="B150" s="2" t="str">
        <f t="shared" si="0"/>
        <v>Siata SC</v>
      </c>
      <c r="C150" s="3">
        <v>150</v>
      </c>
      <c r="D150" s="93"/>
      <c r="E150" s="99" t="s">
        <v>389</v>
      </c>
      <c r="F150" s="198"/>
      <c r="G150" s="101" t="s">
        <v>57</v>
      </c>
      <c r="H150" s="102" t="s">
        <v>28</v>
      </c>
      <c r="I150" s="102" t="s">
        <v>29</v>
      </c>
      <c r="J150" s="102" t="s">
        <v>30</v>
      </c>
      <c r="K150" s="102" t="s">
        <v>31</v>
      </c>
      <c r="L150" s="102" t="s">
        <v>32</v>
      </c>
      <c r="M150" s="102" t="s">
        <v>33</v>
      </c>
      <c r="N150" s="102" t="s">
        <v>34</v>
      </c>
      <c r="O150" s="102" t="s">
        <v>35</v>
      </c>
      <c r="P150" s="102" t="s">
        <v>36</v>
      </c>
      <c r="Q150" s="102" t="s">
        <v>37</v>
      </c>
      <c r="R150" s="102" t="s">
        <v>38</v>
      </c>
      <c r="S150" s="102" t="s">
        <v>39</v>
      </c>
      <c r="T150" s="102" t="s">
        <v>40</v>
      </c>
      <c r="U150" s="103" t="s">
        <v>41</v>
      </c>
      <c r="V150" s="104" t="s">
        <v>42</v>
      </c>
      <c r="W150" s="105" t="s">
        <v>123</v>
      </c>
      <c r="X150" s="102" t="s">
        <v>44</v>
      </c>
      <c r="Y150" s="176"/>
      <c r="Z150" s="176"/>
      <c r="AA150" s="177" t="s">
        <v>124</v>
      </c>
      <c r="AB150" s="176"/>
      <c r="AC150" s="93"/>
      <c r="AD150" s="106"/>
      <c r="AE150" s="93"/>
      <c r="AF150" s="93"/>
    </row>
    <row r="151" spans="1:32" ht="1.5" customHeight="1">
      <c r="A151" s="93"/>
      <c r="B151" s="2" t="str">
        <f t="shared" si="0"/>
        <v>Siata SC</v>
      </c>
      <c r="C151" s="3">
        <v>151</v>
      </c>
      <c r="D151" s="93"/>
      <c r="E151" s="3"/>
      <c r="F151" s="4"/>
      <c r="G151" s="109"/>
      <c r="H151" s="7"/>
      <c r="I151" s="7"/>
      <c r="J151" s="7"/>
      <c r="K151" s="7"/>
      <c r="L151" s="7"/>
      <c r="M151" s="7"/>
      <c r="N151" s="7"/>
      <c r="O151" s="7"/>
      <c r="P151" s="7"/>
      <c r="Q151" s="7"/>
      <c r="R151" s="7"/>
      <c r="S151" s="7"/>
      <c r="T151" s="7"/>
      <c r="U151" s="8"/>
      <c r="V151" s="80"/>
      <c r="W151" s="8"/>
      <c r="X151" s="2"/>
      <c r="Y151" s="2"/>
      <c r="Z151" s="2"/>
      <c r="AA151" s="80"/>
      <c r="AB151" s="2"/>
      <c r="AC151" s="93"/>
      <c r="AD151" s="106"/>
      <c r="AE151" s="93"/>
      <c r="AF151" s="93"/>
    </row>
    <row r="152" spans="1:32" ht="24.75" customHeight="1">
      <c r="A152" s="93"/>
      <c r="B152" s="2" t="str">
        <f t="shared" si="0"/>
        <v>Siata SC</v>
      </c>
      <c r="C152" s="3">
        <v>152</v>
      </c>
      <c r="D152" s="93"/>
      <c r="E152" s="54">
        <v>1</v>
      </c>
      <c r="F152" s="120" t="s">
        <v>390</v>
      </c>
      <c r="G152" s="197" t="s">
        <v>379</v>
      </c>
      <c r="H152" s="61">
        <v>1</v>
      </c>
      <c r="I152" s="61">
        <v>1</v>
      </c>
      <c r="J152" s="61">
        <v>1</v>
      </c>
      <c r="K152" s="61"/>
      <c r="L152" s="61"/>
      <c r="M152" s="61"/>
      <c r="N152" s="61"/>
      <c r="O152" s="61"/>
      <c r="P152" s="61"/>
      <c r="Q152" s="61"/>
      <c r="R152" s="61"/>
      <c r="S152" s="61"/>
      <c r="T152" s="62">
        <f t="shared" ref="T152:T153" si="34">SUM(H152:S152)</f>
        <v>3</v>
      </c>
      <c r="U152" s="63">
        <v>12</v>
      </c>
      <c r="V152" s="75">
        <f t="shared" ref="V152:V153" si="35">T152/U152</f>
        <v>0.25</v>
      </c>
      <c r="W152" s="63">
        <v>5</v>
      </c>
      <c r="X152" s="76"/>
      <c r="Y152" s="183"/>
      <c r="Z152" s="183"/>
      <c r="AA152" s="107" t="s">
        <v>129</v>
      </c>
      <c r="AB152" s="183"/>
      <c r="AC152" s="93"/>
      <c r="AD152" s="106" t="str">
        <f>F152</f>
        <v>Timely Submission of monthly  United Fund Report  of Sub Centre and Clinics (Some Clinic)  (before 5th of next month)  Y=1 /N=0</v>
      </c>
      <c r="AE152" s="106"/>
      <c r="AF152" s="93"/>
    </row>
    <row r="153" spans="1:32" ht="24.75" customHeight="1">
      <c r="A153" s="93"/>
      <c r="B153" s="2" t="str">
        <f t="shared" si="0"/>
        <v>Siata SC</v>
      </c>
      <c r="C153" s="3">
        <v>153</v>
      </c>
      <c r="D153" s="93"/>
      <c r="E153" s="54">
        <v>2</v>
      </c>
      <c r="F153" s="59" t="s">
        <v>391</v>
      </c>
      <c r="G153" s="197" t="s">
        <v>379</v>
      </c>
      <c r="H153" s="61">
        <v>1</v>
      </c>
      <c r="I153" s="61">
        <v>1</v>
      </c>
      <c r="J153" s="61">
        <v>1</v>
      </c>
      <c r="K153" s="61"/>
      <c r="L153" s="61"/>
      <c r="M153" s="61"/>
      <c r="N153" s="61"/>
      <c r="O153" s="61"/>
      <c r="P153" s="61"/>
      <c r="Q153" s="61"/>
      <c r="R153" s="61"/>
      <c r="S153" s="61"/>
      <c r="T153" s="62">
        <f t="shared" si="34"/>
        <v>3</v>
      </c>
      <c r="U153" s="63">
        <f>12*G28</f>
        <v>12</v>
      </c>
      <c r="V153" s="75">
        <f t="shared" si="35"/>
        <v>0.25</v>
      </c>
      <c r="W153" s="63">
        <v>5</v>
      </c>
      <c r="X153" s="76"/>
      <c r="Y153" s="183"/>
      <c r="Z153" s="183"/>
      <c r="AA153" s="199"/>
      <c r="AB153" s="183"/>
      <c r="AC153" s="93"/>
      <c r="AD153" s="106"/>
      <c r="AE153" s="106"/>
      <c r="AF153" s="93"/>
    </row>
    <row r="154" spans="1:32" ht="1.5" customHeight="1">
      <c r="A154" s="93"/>
      <c r="B154" s="2" t="str">
        <f t="shared" si="0"/>
        <v>Siata SC</v>
      </c>
      <c r="C154" s="3">
        <v>154</v>
      </c>
      <c r="D154" s="42"/>
      <c r="E154" s="3"/>
      <c r="F154" s="78"/>
      <c r="G154" s="98"/>
      <c r="H154" s="7"/>
      <c r="I154" s="7"/>
      <c r="J154" s="7"/>
      <c r="K154" s="7"/>
      <c r="L154" s="7"/>
      <c r="M154" s="7"/>
      <c r="N154" s="7"/>
      <c r="O154" s="7"/>
      <c r="P154" s="7"/>
      <c r="Q154" s="7"/>
      <c r="R154" s="7"/>
      <c r="S154" s="7"/>
      <c r="T154" s="7"/>
      <c r="U154" s="8"/>
      <c r="V154" s="80"/>
      <c r="W154" s="8"/>
      <c r="X154" s="2"/>
      <c r="Y154" s="2"/>
      <c r="Z154" s="2"/>
      <c r="AA154" s="80"/>
      <c r="AB154" s="2"/>
      <c r="AC154" s="93"/>
      <c r="AD154" s="106"/>
      <c r="AE154" s="93"/>
      <c r="AF154" s="93"/>
    </row>
    <row r="155" spans="1:32" ht="14.25" customHeight="1">
      <c r="A155" s="93"/>
      <c r="B155" s="2" t="str">
        <f t="shared" si="0"/>
        <v>Siata SC</v>
      </c>
      <c r="C155" s="3">
        <v>155</v>
      </c>
      <c r="D155" s="42"/>
      <c r="E155" s="99" t="s">
        <v>392</v>
      </c>
      <c r="F155" s="100"/>
      <c r="G155" s="101" t="s">
        <v>57</v>
      </c>
      <c r="H155" s="102" t="s">
        <v>28</v>
      </c>
      <c r="I155" s="102" t="s">
        <v>29</v>
      </c>
      <c r="J155" s="102" t="s">
        <v>30</v>
      </c>
      <c r="K155" s="102" t="s">
        <v>31</v>
      </c>
      <c r="L155" s="102" t="s">
        <v>32</v>
      </c>
      <c r="M155" s="102" t="s">
        <v>33</v>
      </c>
      <c r="N155" s="102" t="s">
        <v>34</v>
      </c>
      <c r="O155" s="102" t="s">
        <v>35</v>
      </c>
      <c r="P155" s="102" t="s">
        <v>36</v>
      </c>
      <c r="Q155" s="102" t="s">
        <v>37</v>
      </c>
      <c r="R155" s="102" t="s">
        <v>38</v>
      </c>
      <c r="S155" s="102" t="s">
        <v>39</v>
      </c>
      <c r="T155" s="102" t="s">
        <v>40</v>
      </c>
      <c r="U155" s="103" t="s">
        <v>41</v>
      </c>
      <c r="V155" s="104" t="s">
        <v>42</v>
      </c>
      <c r="W155" s="105" t="s">
        <v>123</v>
      </c>
      <c r="X155" s="102" t="s">
        <v>44</v>
      </c>
      <c r="Y155" s="176"/>
      <c r="Z155" s="176"/>
      <c r="AA155" s="177" t="s">
        <v>124</v>
      </c>
      <c r="AB155" s="176"/>
      <c r="AC155" s="93"/>
      <c r="AD155" s="106"/>
      <c r="AE155" s="93"/>
      <c r="AF155" s="93"/>
    </row>
    <row r="156" spans="1:32" ht="1.5" customHeight="1">
      <c r="A156" s="93"/>
      <c r="B156" s="2" t="str">
        <f t="shared" si="0"/>
        <v>Siata SC</v>
      </c>
      <c r="C156" s="3">
        <v>156</v>
      </c>
      <c r="D156" s="42"/>
      <c r="E156" s="3"/>
      <c r="F156" s="78"/>
      <c r="G156" s="98"/>
      <c r="H156" s="7"/>
      <c r="I156" s="7"/>
      <c r="J156" s="7"/>
      <c r="K156" s="7"/>
      <c r="L156" s="7"/>
      <c r="M156" s="7"/>
      <c r="N156" s="7"/>
      <c r="O156" s="7"/>
      <c r="P156" s="7"/>
      <c r="Q156" s="7"/>
      <c r="R156" s="7"/>
      <c r="S156" s="7"/>
      <c r="T156" s="7"/>
      <c r="U156" s="8"/>
      <c r="V156" s="80"/>
      <c r="W156" s="8"/>
      <c r="X156" s="2"/>
      <c r="Y156" s="2"/>
      <c r="Z156" s="2"/>
      <c r="AA156" s="80"/>
      <c r="AB156" s="2"/>
      <c r="AC156" s="93"/>
      <c r="AD156" s="106"/>
      <c r="AE156" s="93"/>
      <c r="AF156" s="93"/>
    </row>
    <row r="157" spans="1:32" ht="14.25" customHeight="1">
      <c r="A157" s="93"/>
      <c r="B157" s="2" t="str">
        <f t="shared" si="0"/>
        <v>Siata SC</v>
      </c>
      <c r="C157" s="3">
        <v>157</v>
      </c>
      <c r="D157" s="42"/>
      <c r="E157" s="58">
        <v>1</v>
      </c>
      <c r="F157" s="179" t="s">
        <v>393</v>
      </c>
      <c r="G157" s="86" t="s">
        <v>394</v>
      </c>
      <c r="H157" s="61">
        <v>564</v>
      </c>
      <c r="I157" s="61">
        <v>105</v>
      </c>
      <c r="J157" s="61">
        <v>89</v>
      </c>
      <c r="K157" s="61"/>
      <c r="L157" s="61"/>
      <c r="M157" s="61"/>
      <c r="N157" s="61"/>
      <c r="O157" s="61"/>
      <c r="P157" s="61"/>
      <c r="Q157" s="61"/>
      <c r="R157" s="61"/>
      <c r="S157" s="61"/>
      <c r="T157" s="62">
        <f t="shared" ref="T157:T163" si="36">SUM(H157:S157)</f>
        <v>758</v>
      </c>
      <c r="U157" s="63">
        <f>G20</f>
        <v>1123</v>
      </c>
      <c r="V157" s="75">
        <f t="shared" ref="V157:V163" si="37">T157/U157</f>
        <v>0.67497773820124662</v>
      </c>
      <c r="W157" s="63">
        <v>5</v>
      </c>
      <c r="X157" s="76"/>
      <c r="Y157" s="183"/>
      <c r="Z157" s="183"/>
      <c r="AA157" s="107" t="s">
        <v>60</v>
      </c>
      <c r="AB157" s="183"/>
      <c r="AC157" s="93"/>
      <c r="AD157" s="106" t="str">
        <f t="shared" ref="AD157:AD163" si="38">F157</f>
        <v>Total OPD Register (Old+ New ) - (SC/Clinic pan tu zat) *</v>
      </c>
      <c r="AE157" s="106"/>
      <c r="AF157" s="93"/>
    </row>
    <row r="158" spans="1:32" ht="20.25" customHeight="1">
      <c r="A158" s="93"/>
      <c r="B158" s="2" t="str">
        <f t="shared" si="0"/>
        <v>Siata SC</v>
      </c>
      <c r="C158" s="3">
        <v>158</v>
      </c>
      <c r="D158" s="42"/>
      <c r="E158" s="58">
        <v>2</v>
      </c>
      <c r="F158" s="88" t="s">
        <v>395</v>
      </c>
      <c r="G158" s="86" t="s">
        <v>126</v>
      </c>
      <c r="H158" s="61">
        <v>5</v>
      </c>
      <c r="I158" s="61">
        <v>3</v>
      </c>
      <c r="J158" s="61">
        <v>3</v>
      </c>
      <c r="K158" s="61"/>
      <c r="L158" s="61"/>
      <c r="M158" s="61"/>
      <c r="N158" s="61"/>
      <c r="O158" s="61"/>
      <c r="P158" s="61"/>
      <c r="Q158" s="61"/>
      <c r="R158" s="61"/>
      <c r="S158" s="61"/>
      <c r="T158" s="62">
        <f t="shared" si="36"/>
        <v>11</v>
      </c>
      <c r="U158" s="63">
        <f>20*12</f>
        <v>240</v>
      </c>
      <c r="V158" s="75">
        <f t="shared" si="37"/>
        <v>4.583333333333333E-2</v>
      </c>
      <c r="W158" s="63"/>
      <c r="X158" s="76"/>
      <c r="Y158" s="183"/>
      <c r="Z158" s="183"/>
      <c r="AA158" s="107" t="s">
        <v>127</v>
      </c>
      <c r="AB158" s="183"/>
      <c r="AC158" s="93"/>
      <c r="AD158" s="190" t="str">
        <f t="shared" si="38"/>
        <v xml:space="preserve">No of days of Daily reporting (expected 20days in a month) ( Daily OPD (disaggregated by sex) Medicines, Diagnostics, Wellness) </v>
      </c>
      <c r="AE158" s="106"/>
      <c r="AF158" s="93"/>
    </row>
    <row r="159" spans="1:32" ht="26.25" customHeight="1">
      <c r="A159" s="93"/>
      <c r="B159" s="2" t="str">
        <f t="shared" si="0"/>
        <v>Siata SC</v>
      </c>
      <c r="C159" s="3">
        <v>159</v>
      </c>
      <c r="D159" s="42"/>
      <c r="E159" s="58">
        <v>3</v>
      </c>
      <c r="F159" s="88" t="s">
        <v>128</v>
      </c>
      <c r="G159" s="86" t="s">
        <v>126</v>
      </c>
      <c r="H159" s="61">
        <v>1</v>
      </c>
      <c r="I159" s="61">
        <v>1</v>
      </c>
      <c r="J159" s="61">
        <v>1</v>
      </c>
      <c r="K159" s="61"/>
      <c r="L159" s="61"/>
      <c r="M159" s="61"/>
      <c r="N159" s="61"/>
      <c r="O159" s="61"/>
      <c r="P159" s="61"/>
      <c r="Q159" s="61"/>
      <c r="R159" s="61"/>
      <c r="S159" s="61"/>
      <c r="T159" s="62">
        <f t="shared" si="36"/>
        <v>3</v>
      </c>
      <c r="U159" s="63">
        <v>12</v>
      </c>
      <c r="V159" s="75">
        <f t="shared" si="37"/>
        <v>0.25</v>
      </c>
      <c r="W159" s="63"/>
      <c r="X159" s="76"/>
      <c r="Y159" s="183"/>
      <c r="Z159" s="183"/>
      <c r="AA159" s="107" t="s">
        <v>129</v>
      </c>
      <c r="AB159" s="183"/>
      <c r="AC159" s="93"/>
      <c r="AD159" s="190" t="str">
        <f t="shared" si="38"/>
        <v xml:space="preserve">Monthly Service Delivery report (related to NCD screening, diagnosis and treatment as entered in portal (by the 15th of the following month) Yes=1, No=0) </v>
      </c>
      <c r="AE159" s="106"/>
      <c r="AF159" s="93"/>
    </row>
    <row r="160" spans="1:32" ht="14.25" customHeight="1">
      <c r="A160" s="93"/>
      <c r="B160" s="2" t="str">
        <f t="shared" si="0"/>
        <v>Siata SC</v>
      </c>
      <c r="C160" s="3">
        <v>160</v>
      </c>
      <c r="D160" s="42"/>
      <c r="E160" s="58">
        <v>4</v>
      </c>
      <c r="F160" s="88" t="s">
        <v>130</v>
      </c>
      <c r="G160" s="86" t="s">
        <v>126</v>
      </c>
      <c r="H160" s="61">
        <v>0</v>
      </c>
      <c r="I160" s="61">
        <v>1</v>
      </c>
      <c r="J160" s="61">
        <v>0</v>
      </c>
      <c r="K160" s="61"/>
      <c r="L160" s="61"/>
      <c r="M160" s="61"/>
      <c r="N160" s="61"/>
      <c r="O160" s="61"/>
      <c r="P160" s="61"/>
      <c r="Q160" s="61"/>
      <c r="R160" s="61"/>
      <c r="S160" s="61"/>
      <c r="T160" s="62">
        <f t="shared" si="36"/>
        <v>1</v>
      </c>
      <c r="U160" s="63">
        <f>5*U157/100</f>
        <v>56.15</v>
      </c>
      <c r="V160" s="75">
        <f t="shared" si="37"/>
        <v>1.7809439002671415E-2</v>
      </c>
      <c r="W160" s="63"/>
      <c r="X160" s="76"/>
      <c r="Y160" s="183"/>
      <c r="Z160" s="183"/>
      <c r="AA160" s="108" t="s">
        <v>131</v>
      </c>
      <c r="AB160" s="183"/>
      <c r="AC160" s="93"/>
      <c r="AD160" s="190" t="str">
        <f t="shared" si="38"/>
        <v>Total number of  Teleconsultation  performed in a month (Say 5% of OPD Cases)</v>
      </c>
      <c r="AE160" s="106"/>
      <c r="AF160" s="93"/>
    </row>
    <row r="161" spans="1:32" ht="14.25" customHeight="1">
      <c r="A161" s="93"/>
      <c r="B161" s="2" t="str">
        <f t="shared" si="0"/>
        <v>Siata SC</v>
      </c>
      <c r="C161" s="3">
        <v>161</v>
      </c>
      <c r="D161" s="42"/>
      <c r="E161" s="58">
        <v>5</v>
      </c>
      <c r="F161" s="88" t="s">
        <v>132</v>
      </c>
      <c r="G161" s="86" t="s">
        <v>126</v>
      </c>
      <c r="H161" s="61">
        <v>0</v>
      </c>
      <c r="I161" s="61">
        <v>0</v>
      </c>
      <c r="J161" s="61">
        <v>0</v>
      </c>
      <c r="K161" s="61"/>
      <c r="L161" s="61"/>
      <c r="M161" s="61"/>
      <c r="N161" s="61"/>
      <c r="O161" s="61"/>
      <c r="P161" s="61"/>
      <c r="Q161" s="61"/>
      <c r="R161" s="61"/>
      <c r="S161" s="61"/>
      <c r="T161" s="62">
        <f t="shared" si="36"/>
        <v>0</v>
      </c>
      <c r="U161" s="63">
        <v>12</v>
      </c>
      <c r="V161" s="75">
        <f t="shared" si="37"/>
        <v>0</v>
      </c>
      <c r="W161" s="63"/>
      <c r="X161" s="76"/>
      <c r="Y161" s="183"/>
      <c r="Z161" s="183"/>
      <c r="AA161" s="107" t="s">
        <v>129</v>
      </c>
      <c r="AB161" s="183"/>
      <c r="AC161" s="93"/>
      <c r="AD161" s="190" t="str">
        <f t="shared" si="38"/>
        <v xml:space="preserve">CPHC IT application (Where it is implemented)  (Yes=1, No=0) </v>
      </c>
      <c r="AE161" s="106"/>
      <c r="AF161" s="93"/>
    </row>
    <row r="162" spans="1:32" ht="24" customHeight="1">
      <c r="A162" s="93"/>
      <c r="B162" s="2" t="str">
        <f t="shared" si="0"/>
        <v>Siata SC</v>
      </c>
      <c r="C162" s="3">
        <v>162</v>
      </c>
      <c r="D162" s="42"/>
      <c r="E162" s="58">
        <v>6</v>
      </c>
      <c r="F162" s="88" t="s">
        <v>133</v>
      </c>
      <c r="G162" s="86" t="s">
        <v>126</v>
      </c>
      <c r="H162" s="61">
        <v>1</v>
      </c>
      <c r="I162" s="61">
        <v>1</v>
      </c>
      <c r="J162" s="61">
        <v>1</v>
      </c>
      <c r="K162" s="61"/>
      <c r="L162" s="61"/>
      <c r="M162" s="61"/>
      <c r="N162" s="61"/>
      <c r="O162" s="61"/>
      <c r="P162" s="61"/>
      <c r="Q162" s="61"/>
      <c r="R162" s="61"/>
      <c r="S162" s="61"/>
      <c r="T162" s="62">
        <f t="shared" si="36"/>
        <v>3</v>
      </c>
      <c r="U162" s="63">
        <v>120</v>
      </c>
      <c r="V162" s="75">
        <f t="shared" si="37"/>
        <v>2.5000000000000001E-2</v>
      </c>
      <c r="W162" s="63"/>
      <c r="X162" s="76"/>
      <c r="Y162" s="183"/>
      <c r="Z162" s="183"/>
      <c r="AA162" s="108" t="s">
        <v>134</v>
      </c>
      <c r="AB162" s="183"/>
      <c r="AC162" s="93"/>
      <c r="AD162" s="190" t="str">
        <f t="shared" si="38"/>
        <v xml:space="preserve">No. of  Wellness / Physical Exercises session conducted (Zumba /Yoga/ Others)(expected 10 session in a month) (Yes=1, No=0) </v>
      </c>
      <c r="AE162" s="106"/>
      <c r="AF162" s="93"/>
    </row>
    <row r="163" spans="1:32" ht="14.25" customHeight="1">
      <c r="A163" s="93"/>
      <c r="B163" s="2" t="str">
        <f t="shared" si="0"/>
        <v>Siata SC</v>
      </c>
      <c r="C163" s="3">
        <v>163</v>
      </c>
      <c r="D163" s="42"/>
      <c r="E163" s="58">
        <v>7</v>
      </c>
      <c r="F163" s="88" t="s">
        <v>135</v>
      </c>
      <c r="G163" s="86" t="s">
        <v>126</v>
      </c>
      <c r="H163" s="61">
        <v>1</v>
      </c>
      <c r="I163" s="61">
        <v>1</v>
      </c>
      <c r="J163" s="61">
        <v>1</v>
      </c>
      <c r="K163" s="61"/>
      <c r="L163" s="61"/>
      <c r="M163" s="61"/>
      <c r="N163" s="61"/>
      <c r="O163" s="61"/>
      <c r="P163" s="61"/>
      <c r="Q163" s="61"/>
      <c r="R163" s="61"/>
      <c r="S163" s="61"/>
      <c r="T163" s="62">
        <f t="shared" si="36"/>
        <v>3</v>
      </c>
      <c r="U163" s="63">
        <v>27</v>
      </c>
      <c r="V163" s="75">
        <f t="shared" si="37"/>
        <v>0.1111111111111111</v>
      </c>
      <c r="W163" s="63"/>
      <c r="X163" s="76"/>
      <c r="Y163" s="183"/>
      <c r="Z163" s="183"/>
      <c r="AA163" s="108" t="s">
        <v>136</v>
      </c>
      <c r="AB163" s="183"/>
      <c r="AC163" s="93"/>
      <c r="AD163" s="190" t="str">
        <f t="shared" si="38"/>
        <v>Wellness- Activity Calendar (Total 27 number) organised during the month</v>
      </c>
      <c r="AE163" s="106"/>
      <c r="AF163" s="93"/>
    </row>
    <row r="164" spans="1:32" ht="3" customHeight="1">
      <c r="A164" s="93"/>
      <c r="B164" s="2" t="str">
        <f t="shared" si="0"/>
        <v>Siata SC</v>
      </c>
      <c r="C164" s="3">
        <v>164</v>
      </c>
      <c r="D164" s="93"/>
      <c r="E164" s="4"/>
      <c r="F164" s="4"/>
      <c r="G164" s="109"/>
      <c r="H164" s="7"/>
      <c r="I164" s="7"/>
      <c r="J164" s="7"/>
      <c r="K164" s="7"/>
      <c r="L164" s="7"/>
      <c r="M164" s="7"/>
      <c r="N164" s="7"/>
      <c r="O164" s="7"/>
      <c r="P164" s="7"/>
      <c r="Q164" s="7"/>
      <c r="R164" s="7"/>
      <c r="S164" s="7"/>
      <c r="T164" s="7"/>
      <c r="U164" s="8"/>
      <c r="V164" s="7"/>
      <c r="W164" s="8"/>
      <c r="X164" s="93"/>
      <c r="Y164" s="93"/>
      <c r="Z164" s="93"/>
      <c r="AA164" s="7"/>
      <c r="AB164" s="93"/>
      <c r="AC164" s="93"/>
      <c r="AD164" s="93"/>
      <c r="AE164" s="93"/>
      <c r="AF164" s="93"/>
    </row>
    <row r="165" spans="1:32" ht="15.75" customHeight="1">
      <c r="A165" s="93"/>
      <c r="B165" s="2" t="str">
        <f t="shared" si="0"/>
        <v>Siata SC</v>
      </c>
      <c r="C165" s="3">
        <v>165</v>
      </c>
      <c r="D165" s="42"/>
      <c r="E165" s="43" t="s">
        <v>396</v>
      </c>
      <c r="F165" s="82"/>
      <c r="G165" s="45" t="s">
        <v>57</v>
      </c>
      <c r="H165" s="46" t="s">
        <v>28</v>
      </c>
      <c r="I165" s="46" t="s">
        <v>29</v>
      </c>
      <c r="J165" s="46" t="s">
        <v>30</v>
      </c>
      <c r="K165" s="46" t="s">
        <v>31</v>
      </c>
      <c r="L165" s="46" t="s">
        <v>32</v>
      </c>
      <c r="M165" s="46" t="s">
        <v>33</v>
      </c>
      <c r="N165" s="46" t="s">
        <v>34</v>
      </c>
      <c r="O165" s="46" t="s">
        <v>35</v>
      </c>
      <c r="P165" s="46" t="s">
        <v>36</v>
      </c>
      <c r="Q165" s="46" t="s">
        <v>37</v>
      </c>
      <c r="R165" s="46" t="s">
        <v>38</v>
      </c>
      <c r="S165" s="46" t="s">
        <v>39</v>
      </c>
      <c r="T165" s="46" t="s">
        <v>40</v>
      </c>
      <c r="U165" s="47" t="s">
        <v>41</v>
      </c>
      <c r="V165" s="48" t="s">
        <v>42</v>
      </c>
      <c r="W165" s="175" t="s">
        <v>123</v>
      </c>
      <c r="X165" s="46" t="s">
        <v>44</v>
      </c>
      <c r="Y165" s="176"/>
      <c r="Z165" s="176"/>
      <c r="AA165" s="177" t="s">
        <v>124</v>
      </c>
      <c r="AB165" s="176"/>
      <c r="AC165" s="93"/>
      <c r="AD165" s="93"/>
      <c r="AE165" s="93"/>
      <c r="AF165" s="93"/>
    </row>
    <row r="166" spans="1:32" ht="1.5" customHeight="1">
      <c r="A166" s="93"/>
      <c r="B166" s="2" t="str">
        <f t="shared" si="0"/>
        <v>Siata SC</v>
      </c>
      <c r="C166" s="3">
        <v>166</v>
      </c>
      <c r="D166" s="42"/>
      <c r="E166" s="3"/>
      <c r="F166" s="78"/>
      <c r="G166" s="79"/>
      <c r="H166" s="7"/>
      <c r="I166" s="7"/>
      <c r="J166" s="7"/>
      <c r="K166" s="7"/>
      <c r="L166" s="7"/>
      <c r="M166" s="7"/>
      <c r="N166" s="7"/>
      <c r="O166" s="7"/>
      <c r="P166" s="7"/>
      <c r="Q166" s="7"/>
      <c r="R166" s="7"/>
      <c r="S166" s="7"/>
      <c r="T166" s="7"/>
      <c r="U166" s="8"/>
      <c r="V166" s="80"/>
      <c r="W166" s="8"/>
      <c r="X166" s="2"/>
      <c r="Y166" s="2"/>
      <c r="Z166" s="2"/>
      <c r="AA166" s="80"/>
      <c r="AB166" s="2"/>
      <c r="AC166" s="93"/>
      <c r="AD166" s="93"/>
      <c r="AE166" s="93"/>
      <c r="AF166" s="93"/>
    </row>
    <row r="167" spans="1:32" ht="17.25" customHeight="1">
      <c r="A167" s="93"/>
      <c r="B167" s="2" t="str">
        <f t="shared" si="0"/>
        <v>Siata SC</v>
      </c>
      <c r="C167" s="3">
        <v>167</v>
      </c>
      <c r="D167" s="42"/>
      <c r="E167" s="58">
        <v>1</v>
      </c>
      <c r="F167" s="88" t="s">
        <v>160</v>
      </c>
      <c r="G167" s="86" t="s">
        <v>251</v>
      </c>
      <c r="H167" s="61">
        <v>2</v>
      </c>
      <c r="I167" s="61">
        <v>2</v>
      </c>
      <c r="J167" s="61">
        <v>0</v>
      </c>
      <c r="K167" s="61"/>
      <c r="L167" s="61"/>
      <c r="M167" s="61"/>
      <c r="N167" s="61"/>
      <c r="O167" s="61"/>
      <c r="P167" s="61"/>
      <c r="Q167" s="61"/>
      <c r="R167" s="61"/>
      <c r="S167" s="61"/>
      <c r="T167" s="62">
        <f t="shared" ref="T167:T168" si="39">SUM(H167:S167)</f>
        <v>4</v>
      </c>
      <c r="U167" s="63">
        <f>T48</f>
        <v>4</v>
      </c>
      <c r="V167" s="64">
        <f t="shared" ref="V167:V168" si="40">T167/U167</f>
        <v>1</v>
      </c>
      <c r="W167" s="63"/>
      <c r="X167" s="76"/>
      <c r="Y167" s="183"/>
      <c r="Z167" s="183"/>
      <c r="AA167" s="108" t="s">
        <v>397</v>
      </c>
      <c r="AB167" s="183"/>
      <c r="AC167" s="93"/>
      <c r="AD167" s="93"/>
      <c r="AE167" s="93"/>
      <c r="AF167" s="93"/>
    </row>
    <row r="168" spans="1:32" ht="17.25" customHeight="1">
      <c r="A168" s="93"/>
      <c r="B168" s="2" t="str">
        <f t="shared" si="0"/>
        <v>Siata SC</v>
      </c>
      <c r="C168" s="3">
        <v>168</v>
      </c>
      <c r="D168" s="42"/>
      <c r="E168" s="58">
        <v>2</v>
      </c>
      <c r="F168" s="88" t="s">
        <v>163</v>
      </c>
      <c r="G168" s="86" t="s">
        <v>251</v>
      </c>
      <c r="H168" s="61">
        <v>0</v>
      </c>
      <c r="I168" s="61">
        <v>0</v>
      </c>
      <c r="J168" s="61">
        <v>0</v>
      </c>
      <c r="K168" s="61"/>
      <c r="L168" s="61"/>
      <c r="M168" s="61"/>
      <c r="N168" s="61"/>
      <c r="O168" s="61"/>
      <c r="P168" s="61"/>
      <c r="Q168" s="61"/>
      <c r="R168" s="61"/>
      <c r="S168" s="61"/>
      <c r="T168" s="62">
        <f t="shared" si="39"/>
        <v>0</v>
      </c>
      <c r="U168" s="63">
        <f>10*T52/100</f>
        <v>0</v>
      </c>
      <c r="V168" s="64" t="e">
        <f t="shared" si="40"/>
        <v>#DIV/0!</v>
      </c>
      <c r="W168" s="63"/>
      <c r="X168" s="76"/>
      <c r="Y168" s="183"/>
      <c r="Z168" s="183"/>
      <c r="AA168" s="107" t="s">
        <v>398</v>
      </c>
      <c r="AB168" s="183"/>
      <c r="AC168" s="93"/>
      <c r="AD168" s="93"/>
      <c r="AE168" s="93"/>
      <c r="AF168" s="93"/>
    </row>
    <row r="169" spans="1:32" ht="3.75" customHeight="1">
      <c r="A169" s="93"/>
      <c r="B169" s="2" t="str">
        <f t="shared" si="0"/>
        <v>Siata SC</v>
      </c>
      <c r="C169" s="3">
        <v>169</v>
      </c>
      <c r="D169" s="93"/>
      <c r="E169" s="3"/>
      <c r="F169" s="110"/>
      <c r="G169" s="110"/>
      <c r="H169" s="110"/>
      <c r="I169" s="110"/>
      <c r="J169" s="110"/>
      <c r="K169" s="110"/>
      <c r="L169" s="110"/>
      <c r="M169" s="110"/>
      <c r="N169" s="110"/>
      <c r="O169" s="110"/>
      <c r="P169" s="110"/>
      <c r="Q169" s="110"/>
      <c r="R169" s="110"/>
      <c r="S169" s="110"/>
      <c r="T169" s="110"/>
      <c r="U169" s="110"/>
      <c r="V169" s="110"/>
      <c r="W169" s="112"/>
      <c r="X169" s="110"/>
      <c r="Y169" s="110"/>
      <c r="Z169" s="110"/>
      <c r="AA169" s="110"/>
      <c r="AB169" s="110"/>
      <c r="AC169" s="93"/>
      <c r="AD169" s="93"/>
      <c r="AE169" s="93"/>
      <c r="AF169" s="93"/>
    </row>
    <row r="170" spans="1:32" ht="9.75" customHeight="1">
      <c r="A170" s="93"/>
      <c r="B170" s="2" t="str">
        <f t="shared" si="0"/>
        <v>Siata SC</v>
      </c>
      <c r="C170" s="3">
        <v>170</v>
      </c>
      <c r="D170" s="93"/>
      <c r="E170" s="200" t="s">
        <v>399</v>
      </c>
      <c r="F170" s="200"/>
      <c r="G170" s="109"/>
      <c r="H170" s="7"/>
      <c r="I170" s="7"/>
      <c r="J170" s="7"/>
      <c r="K170" s="7"/>
      <c r="L170" s="7"/>
      <c r="M170" s="7"/>
      <c r="N170" s="7"/>
      <c r="O170" s="7"/>
      <c r="P170" s="7"/>
      <c r="Q170" s="7"/>
      <c r="R170" s="7"/>
      <c r="S170" s="7"/>
      <c r="T170" s="7"/>
      <c r="U170" s="8"/>
      <c r="V170" s="7"/>
      <c r="W170" s="8"/>
      <c r="X170" s="93"/>
      <c r="Y170" s="93"/>
      <c r="Z170" s="93"/>
      <c r="AA170" s="7"/>
      <c r="AB170" s="93"/>
      <c r="AC170" s="93"/>
      <c r="AD170" s="93"/>
      <c r="AE170" s="93"/>
      <c r="AF170" s="93"/>
    </row>
    <row r="171" spans="1:32" ht="9.75" customHeight="1">
      <c r="A171" s="93"/>
      <c r="B171" s="2" t="str">
        <f t="shared" si="0"/>
        <v>Siata SC</v>
      </c>
      <c r="C171" s="3">
        <v>171</v>
      </c>
      <c r="D171" s="93"/>
      <c r="E171" s="200" t="s">
        <v>400</v>
      </c>
      <c r="F171" s="200"/>
      <c r="G171" s="109"/>
      <c r="H171" s="7"/>
      <c r="I171" s="7"/>
      <c r="J171" s="7"/>
      <c r="K171" s="7"/>
      <c r="L171" s="7"/>
      <c r="M171" s="7"/>
      <c r="N171" s="7"/>
      <c r="O171" s="7"/>
      <c r="P171" s="7"/>
      <c r="Q171" s="7"/>
      <c r="R171" s="7"/>
      <c r="S171" s="7"/>
      <c r="T171" s="7"/>
      <c r="U171" s="8"/>
      <c r="V171" s="7"/>
      <c r="W171" s="8"/>
      <c r="X171" s="93"/>
      <c r="Y171" s="93"/>
      <c r="Z171" s="93"/>
      <c r="AA171" s="7"/>
      <c r="AB171" s="93"/>
      <c r="AC171" s="93"/>
      <c r="AD171" s="93"/>
      <c r="AE171" s="93"/>
      <c r="AF171" s="93"/>
    </row>
    <row r="172" spans="1:32" ht="9.75" customHeight="1">
      <c r="A172" s="93"/>
      <c r="B172" s="2" t="str">
        <f t="shared" si="0"/>
        <v>Siata SC</v>
      </c>
      <c r="C172" s="3">
        <v>172</v>
      </c>
      <c r="D172" s="93"/>
      <c r="E172" s="200"/>
      <c r="F172" s="201" t="s">
        <v>401</v>
      </c>
      <c r="G172" s="109"/>
      <c r="H172" s="7"/>
      <c r="I172" s="7"/>
      <c r="J172" s="7"/>
      <c r="K172" s="7"/>
      <c r="L172" s="7"/>
      <c r="M172" s="7"/>
      <c r="N172" s="7"/>
      <c r="O172" s="7"/>
      <c r="P172" s="7"/>
      <c r="Q172" s="7"/>
      <c r="R172" s="7"/>
      <c r="S172" s="7"/>
      <c r="T172" s="7"/>
      <c r="U172" s="8"/>
      <c r="V172" s="7"/>
      <c r="W172" s="8"/>
      <c r="X172" s="93"/>
      <c r="Y172" s="93"/>
      <c r="Z172" s="93"/>
      <c r="AA172" s="7"/>
      <c r="AB172" s="93"/>
      <c r="AC172" s="93"/>
      <c r="AD172" s="93"/>
      <c r="AE172" s="93"/>
      <c r="AF172" s="93"/>
    </row>
    <row r="173" spans="1:32" ht="6" customHeight="1">
      <c r="A173" s="93"/>
      <c r="B173" s="2" t="str">
        <f t="shared" si="0"/>
        <v>Siata SC</v>
      </c>
      <c r="C173" s="3">
        <v>173</v>
      </c>
      <c r="D173" s="93"/>
      <c r="E173" s="4"/>
      <c r="F173" s="4"/>
      <c r="G173" s="109"/>
      <c r="H173" s="7"/>
      <c r="I173" s="7"/>
      <c r="J173" s="7"/>
      <c r="K173" s="7"/>
      <c r="L173" s="7"/>
      <c r="M173" s="7"/>
      <c r="N173" s="7"/>
      <c r="O173" s="7"/>
      <c r="P173" s="7"/>
      <c r="Q173" s="7"/>
      <c r="R173" s="7"/>
      <c r="S173" s="7"/>
      <c r="T173" s="7"/>
      <c r="U173" s="8"/>
      <c r="V173" s="7"/>
      <c r="W173" s="8"/>
      <c r="X173" s="93"/>
      <c r="Y173" s="93"/>
      <c r="Z173" s="93"/>
      <c r="AA173" s="7"/>
      <c r="AB173" s="93"/>
      <c r="AC173" s="93"/>
      <c r="AD173" s="93"/>
      <c r="AE173" s="93"/>
      <c r="AF173" s="93"/>
    </row>
    <row r="174" spans="1:32" ht="15.75" customHeight="1">
      <c r="A174" s="93"/>
      <c r="B174" s="2"/>
      <c r="C174" s="93"/>
      <c r="D174" s="93"/>
      <c r="E174" s="4"/>
      <c r="F174" s="4"/>
      <c r="G174" s="109"/>
      <c r="H174" s="7"/>
      <c r="I174" s="7"/>
      <c r="J174" s="7"/>
      <c r="K174" s="7"/>
      <c r="L174" s="7"/>
      <c r="M174" s="7"/>
      <c r="N174" s="7"/>
      <c r="O174" s="7"/>
      <c r="P174" s="7"/>
      <c r="Q174" s="7"/>
      <c r="R174" s="7"/>
      <c r="S174" s="7"/>
      <c r="T174" s="7"/>
      <c r="U174" s="8"/>
      <c r="V174" s="7"/>
      <c r="W174" s="8"/>
      <c r="X174" s="93"/>
      <c r="Y174" s="93"/>
      <c r="Z174" s="93"/>
      <c r="AA174" s="7"/>
      <c r="AB174" s="93"/>
      <c r="AC174" s="93"/>
      <c r="AD174" s="93"/>
      <c r="AE174" s="93"/>
      <c r="AF174" s="93"/>
    </row>
    <row r="175" spans="1:32" ht="15.75" customHeight="1">
      <c r="A175" s="93"/>
      <c r="B175" s="2"/>
      <c r="C175" s="93"/>
      <c r="D175" s="93"/>
      <c r="E175" s="4"/>
      <c r="F175" s="4"/>
      <c r="G175" s="109"/>
      <c r="H175" s="7"/>
      <c r="I175" s="7"/>
      <c r="J175" s="7"/>
      <c r="K175" s="7"/>
      <c r="L175" s="7"/>
      <c r="M175" s="7"/>
      <c r="N175" s="7"/>
      <c r="O175" s="7"/>
      <c r="P175" s="7"/>
      <c r="Q175" s="7"/>
      <c r="R175" s="7"/>
      <c r="S175" s="7"/>
      <c r="T175" s="7"/>
      <c r="U175" s="8"/>
      <c r="V175" s="7"/>
      <c r="W175" s="8"/>
      <c r="X175" s="93"/>
      <c r="Y175" s="93"/>
      <c r="Z175" s="93"/>
      <c r="AA175" s="7"/>
      <c r="AB175" s="93"/>
      <c r="AC175" s="93"/>
      <c r="AD175" s="93"/>
      <c r="AE175" s="93"/>
      <c r="AF175" s="93"/>
    </row>
    <row r="176" spans="1:32" ht="15.75" customHeight="1">
      <c r="A176" s="93"/>
      <c r="B176" s="2"/>
      <c r="C176" s="93"/>
      <c r="D176" s="93"/>
      <c r="E176" s="4"/>
      <c r="F176" s="4" t="s">
        <v>402</v>
      </c>
      <c r="G176" s="109"/>
      <c r="H176" s="7"/>
      <c r="I176" s="7"/>
      <c r="J176" s="7"/>
      <c r="K176" s="7"/>
      <c r="L176" s="7"/>
      <c r="M176" s="7"/>
      <c r="N176" s="7"/>
      <c r="O176" s="7"/>
      <c r="P176" s="7"/>
      <c r="Q176" s="7"/>
      <c r="R176" s="7"/>
      <c r="S176" s="7"/>
      <c r="T176" s="7"/>
      <c r="U176" s="8"/>
      <c r="V176" s="7"/>
      <c r="W176" s="8"/>
      <c r="X176" s="93"/>
      <c r="Y176" s="93"/>
      <c r="Z176" s="93"/>
      <c r="AA176" s="7"/>
      <c r="AB176" s="93"/>
      <c r="AC176" s="93"/>
      <c r="AD176" s="93"/>
      <c r="AE176" s="93"/>
      <c r="AF176" s="93"/>
    </row>
    <row r="177" spans="1:32" ht="15.75" customHeight="1">
      <c r="A177" s="93"/>
      <c r="B177" s="2"/>
      <c r="C177" s="93"/>
      <c r="D177" s="126" t="s">
        <v>192</v>
      </c>
      <c r="E177" s="202" t="s">
        <v>403</v>
      </c>
      <c r="F177" s="202" t="s">
        <v>404</v>
      </c>
      <c r="G177" s="53" t="s">
        <v>405</v>
      </c>
      <c r="H177" s="203"/>
      <c r="I177" s="203" t="s">
        <v>406</v>
      </c>
      <c r="J177" s="203" t="s">
        <v>407</v>
      </c>
      <c r="K177" s="203" t="s">
        <v>408</v>
      </c>
      <c r="L177" s="203" t="s">
        <v>409</v>
      </c>
      <c r="M177" s="7"/>
      <c r="N177" s="7"/>
      <c r="O177" s="7"/>
      <c r="P177" s="7"/>
      <c r="Q177" s="7"/>
      <c r="R177" s="7"/>
      <c r="S177" s="7"/>
      <c r="T177" s="7"/>
      <c r="U177" s="8"/>
      <c r="V177" s="7"/>
      <c r="W177" s="8"/>
      <c r="X177" s="93"/>
      <c r="Y177" s="93"/>
      <c r="Z177" s="93"/>
      <c r="AA177" s="7"/>
      <c r="AB177" s="93"/>
      <c r="AC177" s="93"/>
      <c r="AD177" s="93"/>
      <c r="AE177" s="93"/>
      <c r="AF177" s="93"/>
    </row>
    <row r="178" spans="1:32" ht="13.5" customHeight="1">
      <c r="A178" s="93"/>
      <c r="B178" s="2"/>
      <c r="C178" s="93"/>
      <c r="D178" s="126" t="s">
        <v>192</v>
      </c>
      <c r="E178" s="204" t="s">
        <v>410</v>
      </c>
      <c r="F178" s="128" t="s">
        <v>411</v>
      </c>
      <c r="G178" s="205" t="s">
        <v>412</v>
      </c>
      <c r="H178" s="130" t="s">
        <v>195</v>
      </c>
      <c r="I178" s="73"/>
      <c r="J178" s="206"/>
      <c r="K178" s="206"/>
      <c r="L178" s="131">
        <f t="shared" ref="L178:L179" si="41">G19</f>
        <v>1</v>
      </c>
      <c r="M178" s="7"/>
      <c r="N178" s="7"/>
      <c r="O178" s="7"/>
      <c r="P178" s="7"/>
      <c r="Q178" s="7"/>
      <c r="R178" s="7"/>
      <c r="S178" s="7"/>
      <c r="T178" s="7"/>
      <c r="U178" s="8"/>
      <c r="V178" s="80"/>
      <c r="W178" s="8"/>
      <c r="X178" s="2"/>
      <c r="Y178" s="2"/>
      <c r="Z178" s="2"/>
      <c r="AA178" s="80"/>
      <c r="AB178" s="2"/>
      <c r="AC178" s="93"/>
      <c r="AD178" s="106"/>
      <c r="AE178" s="93"/>
      <c r="AF178" s="93"/>
    </row>
    <row r="179" spans="1:32" ht="13.5" customHeight="1">
      <c r="A179" s="93"/>
      <c r="B179" s="2"/>
      <c r="C179" s="93"/>
      <c r="D179" s="126" t="s">
        <v>192</v>
      </c>
      <c r="E179" s="204" t="s">
        <v>413</v>
      </c>
      <c r="F179" s="128" t="s">
        <v>414</v>
      </c>
      <c r="G179" s="205" t="s">
        <v>412</v>
      </c>
      <c r="H179" s="130" t="s">
        <v>195</v>
      </c>
      <c r="I179" s="73"/>
      <c r="J179" s="206"/>
      <c r="K179" s="206"/>
      <c r="L179" s="131">
        <f t="shared" si="41"/>
        <v>1123</v>
      </c>
      <c r="M179" s="7"/>
      <c r="N179" s="7"/>
      <c r="O179" s="7"/>
      <c r="P179" s="7"/>
      <c r="Q179" s="7"/>
      <c r="R179" s="7"/>
      <c r="S179" s="7"/>
      <c r="T179" s="7"/>
      <c r="U179" s="8"/>
      <c r="V179" s="7"/>
      <c r="W179" s="8"/>
      <c r="X179" s="93"/>
      <c r="Y179" s="93"/>
      <c r="Z179" s="93"/>
      <c r="AA179" s="7"/>
      <c r="AB179" s="93"/>
      <c r="AC179" s="93"/>
      <c r="AD179" s="93"/>
      <c r="AE179" s="93"/>
      <c r="AF179" s="93"/>
    </row>
    <row r="180" spans="1:32" ht="13.5" customHeight="1">
      <c r="A180" s="93"/>
      <c r="B180" s="2"/>
      <c r="C180" s="93"/>
      <c r="D180" s="126" t="s">
        <v>197</v>
      </c>
      <c r="E180" s="204" t="s">
        <v>415</v>
      </c>
      <c r="F180" s="128" t="s">
        <v>416</v>
      </c>
      <c r="G180" s="205" t="s">
        <v>412</v>
      </c>
      <c r="H180" s="130" t="s">
        <v>195</v>
      </c>
      <c r="I180" s="73"/>
      <c r="J180" s="206"/>
      <c r="K180" s="206"/>
      <c r="L180" s="131"/>
      <c r="M180" s="7"/>
      <c r="N180" s="7"/>
      <c r="O180" s="7"/>
      <c r="P180" s="7"/>
      <c r="Q180" s="7"/>
      <c r="R180" s="7"/>
      <c r="S180" s="7"/>
      <c r="T180" s="7"/>
      <c r="U180" s="8"/>
      <c r="V180" s="7"/>
      <c r="W180" s="8"/>
      <c r="X180" s="93"/>
      <c r="Y180" s="93"/>
      <c r="Z180" s="93"/>
      <c r="AA180" s="7"/>
      <c r="AB180" s="93"/>
      <c r="AC180" s="93"/>
      <c r="AD180" s="93"/>
      <c r="AE180" s="93"/>
      <c r="AF180" s="93"/>
    </row>
    <row r="181" spans="1:32" ht="13.5" customHeight="1">
      <c r="A181" s="93"/>
      <c r="B181" s="2"/>
      <c r="C181" s="93"/>
      <c r="D181" s="126" t="s">
        <v>197</v>
      </c>
      <c r="E181" s="204" t="s">
        <v>417</v>
      </c>
      <c r="F181" s="128" t="s">
        <v>418</v>
      </c>
      <c r="G181" s="205" t="s">
        <v>412</v>
      </c>
      <c r="H181" s="130" t="s">
        <v>195</v>
      </c>
      <c r="I181" s="73"/>
      <c r="J181" s="206"/>
      <c r="K181" s="206"/>
      <c r="L181" s="131">
        <f>X19</f>
        <v>19.203299999999999</v>
      </c>
      <c r="M181" s="7"/>
      <c r="N181" s="7"/>
      <c r="O181" s="7"/>
      <c r="P181" s="7"/>
      <c r="Q181" s="7"/>
      <c r="R181" s="7"/>
      <c r="S181" s="7"/>
      <c r="T181" s="7"/>
      <c r="U181" s="8"/>
      <c r="V181" s="7"/>
      <c r="W181" s="8"/>
      <c r="X181" s="93"/>
      <c r="Y181" s="93"/>
      <c r="Z181" s="93"/>
      <c r="AA181" s="7"/>
      <c r="AB181" s="93"/>
      <c r="AC181" s="93"/>
      <c r="AD181" s="93"/>
      <c r="AE181" s="93"/>
      <c r="AF181" s="93"/>
    </row>
    <row r="182" spans="1:32" ht="15" customHeight="1">
      <c r="A182" s="93"/>
      <c r="B182" s="2"/>
      <c r="C182" s="93"/>
      <c r="D182" s="126" t="s">
        <v>197</v>
      </c>
      <c r="E182" s="204" t="s">
        <v>419</v>
      </c>
      <c r="F182" s="158" t="s">
        <v>420</v>
      </c>
      <c r="G182" s="205" t="s">
        <v>412</v>
      </c>
      <c r="H182" s="130" t="s">
        <v>195</v>
      </c>
      <c r="I182" s="73"/>
      <c r="J182" s="206"/>
      <c r="K182" s="206"/>
      <c r="L182" s="207"/>
      <c r="M182" s="7"/>
      <c r="N182" s="7"/>
      <c r="O182" s="7"/>
      <c r="P182" s="7"/>
      <c r="Q182" s="7"/>
      <c r="R182" s="7"/>
      <c r="S182" s="7"/>
      <c r="T182" s="7"/>
      <c r="U182" s="8"/>
      <c r="V182" s="7"/>
      <c r="W182" s="8"/>
      <c r="X182" s="93"/>
      <c r="Y182" s="93"/>
      <c r="Z182" s="93"/>
      <c r="AA182" s="7"/>
      <c r="AB182" s="93"/>
      <c r="AC182" s="93"/>
      <c r="AD182" s="93"/>
      <c r="AE182" s="93"/>
      <c r="AF182" s="93"/>
    </row>
    <row r="183" spans="1:32" ht="13.5" customHeight="1">
      <c r="A183" s="93"/>
      <c r="B183" s="2"/>
      <c r="C183" s="93"/>
      <c r="D183" s="126" t="s">
        <v>197</v>
      </c>
      <c r="E183" s="208">
        <v>1</v>
      </c>
      <c r="F183" s="128" t="s">
        <v>421</v>
      </c>
      <c r="G183" s="205" t="s">
        <v>412</v>
      </c>
      <c r="H183" s="130" t="s">
        <v>199</v>
      </c>
      <c r="I183" s="73">
        <v>5</v>
      </c>
      <c r="J183" s="131">
        <f t="shared" ref="J183:L183" si="42">T157</f>
        <v>758</v>
      </c>
      <c r="K183" s="131">
        <f t="shared" si="42"/>
        <v>1123</v>
      </c>
      <c r="L183" s="207">
        <f t="shared" si="42"/>
        <v>0.67497773820124662</v>
      </c>
      <c r="M183" s="7"/>
      <c r="N183" s="7"/>
      <c r="O183" s="7"/>
      <c r="P183" s="7"/>
      <c r="Q183" s="7"/>
      <c r="R183" s="7"/>
      <c r="S183" s="7"/>
      <c r="T183" s="7"/>
      <c r="U183" s="8"/>
      <c r="V183" s="7"/>
      <c r="W183" s="8"/>
      <c r="X183" s="93"/>
      <c r="Y183" s="93"/>
      <c r="Z183" s="93"/>
      <c r="AA183" s="7"/>
      <c r="AB183" s="93"/>
      <c r="AC183" s="93"/>
      <c r="AD183" s="93"/>
      <c r="AE183" s="93"/>
      <c r="AF183" s="93"/>
    </row>
    <row r="184" spans="1:32" ht="15.75" customHeight="1">
      <c r="A184" s="93"/>
      <c r="B184" s="2"/>
      <c r="C184" s="93"/>
      <c r="D184" s="126" t="s">
        <v>197</v>
      </c>
      <c r="E184" s="208">
        <v>2</v>
      </c>
      <c r="F184" s="128" t="s">
        <v>422</v>
      </c>
      <c r="G184" s="205" t="s">
        <v>412</v>
      </c>
      <c r="H184" s="130" t="s">
        <v>199</v>
      </c>
      <c r="I184" s="73">
        <v>5</v>
      </c>
      <c r="J184" s="131">
        <f t="shared" ref="J184:L184" si="43">T38</f>
        <v>10</v>
      </c>
      <c r="K184" s="131">
        <f t="shared" si="43"/>
        <v>19.203299999999999</v>
      </c>
      <c r="L184" s="207">
        <f t="shared" si="43"/>
        <v>0.52074383048746831</v>
      </c>
      <c r="M184" s="7"/>
      <c r="N184" s="7"/>
      <c r="O184" s="7"/>
      <c r="P184" s="7"/>
      <c r="Q184" s="7"/>
      <c r="R184" s="7"/>
      <c r="S184" s="7"/>
      <c r="T184" s="7"/>
      <c r="U184" s="8"/>
      <c r="V184" s="7"/>
      <c r="W184" s="8"/>
      <c r="X184" s="93"/>
      <c r="Y184" s="93"/>
      <c r="Z184" s="93"/>
      <c r="AA184" s="7"/>
      <c r="AB184" s="93"/>
      <c r="AC184" s="93"/>
      <c r="AD184" s="93"/>
      <c r="AE184" s="93"/>
      <c r="AF184" s="93"/>
    </row>
    <row r="185" spans="1:32" ht="15.75" customHeight="1">
      <c r="A185" s="93"/>
      <c r="B185" s="2"/>
      <c r="C185" s="93"/>
      <c r="D185" s="126" t="s">
        <v>197</v>
      </c>
      <c r="E185" s="208">
        <v>3</v>
      </c>
      <c r="F185" s="128" t="s">
        <v>423</v>
      </c>
      <c r="G185" s="205" t="s">
        <v>412</v>
      </c>
      <c r="H185" s="130" t="s">
        <v>199</v>
      </c>
      <c r="I185" s="73">
        <v>10</v>
      </c>
      <c r="J185" s="131">
        <f t="shared" ref="J185:L185" si="44">T39</f>
        <v>10</v>
      </c>
      <c r="K185" s="131">
        <f t="shared" si="44"/>
        <v>10</v>
      </c>
      <c r="L185" s="207">
        <f t="shared" si="44"/>
        <v>1</v>
      </c>
      <c r="M185" s="7"/>
      <c r="N185" s="7"/>
      <c r="O185" s="7"/>
      <c r="P185" s="7"/>
      <c r="Q185" s="7"/>
      <c r="R185" s="7"/>
      <c r="S185" s="7"/>
      <c r="T185" s="7"/>
      <c r="U185" s="8"/>
      <c r="V185" s="7"/>
      <c r="W185" s="8"/>
      <c r="X185" s="93"/>
      <c r="Y185" s="93"/>
      <c r="Z185" s="93"/>
      <c r="AA185" s="7"/>
      <c r="AB185" s="93"/>
      <c r="AC185" s="93"/>
      <c r="AD185" s="93"/>
      <c r="AE185" s="93"/>
      <c r="AF185" s="93"/>
    </row>
    <row r="186" spans="1:32" ht="15.75" customHeight="1">
      <c r="A186" s="93"/>
      <c r="B186" s="2"/>
      <c r="C186" s="93"/>
      <c r="D186" s="121" t="s">
        <v>197</v>
      </c>
      <c r="E186" s="208">
        <v>4</v>
      </c>
      <c r="F186" s="128" t="s">
        <v>424</v>
      </c>
      <c r="G186" s="205" t="s">
        <v>412</v>
      </c>
      <c r="H186" s="130" t="s">
        <v>199</v>
      </c>
      <c r="I186" s="73">
        <v>10</v>
      </c>
      <c r="J186" s="131">
        <f t="shared" ref="J186:L186" si="45">T40</f>
        <v>4</v>
      </c>
      <c r="K186" s="131">
        <f t="shared" si="45"/>
        <v>10</v>
      </c>
      <c r="L186" s="207">
        <f t="shared" si="45"/>
        <v>0.4</v>
      </c>
      <c r="M186" s="7"/>
      <c r="N186" s="7"/>
      <c r="O186" s="7"/>
      <c r="P186" s="7"/>
      <c r="Q186" s="7"/>
      <c r="R186" s="7"/>
      <c r="S186" s="7"/>
      <c r="T186" s="7"/>
      <c r="U186" s="8"/>
      <c r="V186" s="7"/>
      <c r="W186" s="8"/>
      <c r="X186" s="93"/>
      <c r="Y186" s="93"/>
      <c r="Z186" s="93"/>
      <c r="AA186" s="7"/>
      <c r="AB186" s="93"/>
      <c r="AC186" s="93"/>
      <c r="AD186" s="93"/>
      <c r="AE186" s="93"/>
      <c r="AF186" s="93"/>
    </row>
    <row r="187" spans="1:32" ht="15.75" customHeight="1">
      <c r="A187" s="93"/>
      <c r="B187" s="2"/>
      <c r="C187" s="93"/>
      <c r="D187" s="126" t="s">
        <v>197</v>
      </c>
      <c r="E187" s="208">
        <v>5</v>
      </c>
      <c r="F187" s="133" t="s">
        <v>425</v>
      </c>
      <c r="G187" s="205" t="s">
        <v>412</v>
      </c>
      <c r="H187" s="130" t="s">
        <v>199</v>
      </c>
      <c r="I187" s="134">
        <v>10</v>
      </c>
      <c r="J187" s="131">
        <f t="shared" ref="J187:L187" si="46">T44</f>
        <v>4</v>
      </c>
      <c r="K187" s="131">
        <f t="shared" si="46"/>
        <v>10</v>
      </c>
      <c r="L187" s="207">
        <f t="shared" si="46"/>
        <v>0.4</v>
      </c>
      <c r="M187" s="7"/>
      <c r="N187" s="7"/>
      <c r="O187" s="7"/>
      <c r="P187" s="7"/>
      <c r="Q187" s="7"/>
      <c r="R187" s="7"/>
      <c r="S187" s="7"/>
      <c r="T187" s="7"/>
      <c r="U187" s="8"/>
      <c r="V187" s="7"/>
      <c r="W187" s="8"/>
      <c r="X187" s="93"/>
      <c r="Y187" s="93"/>
      <c r="Z187" s="93"/>
      <c r="AA187" s="7"/>
      <c r="AB187" s="93"/>
      <c r="AC187" s="93"/>
      <c r="AD187" s="93"/>
      <c r="AE187" s="93"/>
      <c r="AF187" s="93"/>
    </row>
    <row r="188" spans="1:32" ht="15.75" customHeight="1">
      <c r="A188" s="93"/>
      <c r="B188" s="2"/>
      <c r="C188" s="93"/>
      <c r="D188" s="121" t="s">
        <v>197</v>
      </c>
      <c r="E188" s="208">
        <v>6</v>
      </c>
      <c r="F188" s="158" t="s">
        <v>426</v>
      </c>
      <c r="G188" s="205" t="s">
        <v>412</v>
      </c>
      <c r="H188" s="130" t="s">
        <v>199</v>
      </c>
      <c r="I188" s="73">
        <v>5</v>
      </c>
      <c r="J188" s="131">
        <f t="shared" ref="J188:L188" si="47">T41</f>
        <v>4</v>
      </c>
      <c r="K188" s="131">
        <f t="shared" si="47"/>
        <v>10</v>
      </c>
      <c r="L188" s="207">
        <f t="shared" si="47"/>
        <v>0.4</v>
      </c>
      <c r="M188" s="7"/>
      <c r="N188" s="7"/>
      <c r="O188" s="7"/>
      <c r="P188" s="7"/>
      <c r="Q188" s="7"/>
      <c r="R188" s="7"/>
      <c r="S188" s="7"/>
      <c r="T188" s="7"/>
      <c r="U188" s="8"/>
      <c r="V188" s="7"/>
      <c r="W188" s="8"/>
      <c r="X188" s="93"/>
      <c r="Y188" s="93"/>
      <c r="Z188" s="93"/>
      <c r="AA188" s="7"/>
      <c r="AB188" s="93"/>
      <c r="AC188" s="93"/>
      <c r="AD188" s="93"/>
      <c r="AE188" s="93"/>
      <c r="AF188" s="93"/>
    </row>
    <row r="189" spans="1:32" ht="15.75" customHeight="1">
      <c r="A189" s="93"/>
      <c r="B189" s="2"/>
      <c r="C189" s="93"/>
      <c r="D189" s="126" t="s">
        <v>197</v>
      </c>
      <c r="E189" s="208">
        <v>7</v>
      </c>
      <c r="F189" s="133" t="s">
        <v>427</v>
      </c>
      <c r="G189" s="205" t="s">
        <v>412</v>
      </c>
      <c r="H189" s="130" t="s">
        <v>199</v>
      </c>
      <c r="I189" s="134">
        <v>5</v>
      </c>
      <c r="J189" s="131">
        <f t="shared" ref="J189:L189" si="48">T49</f>
        <v>0</v>
      </c>
      <c r="K189" s="131">
        <f t="shared" si="48"/>
        <v>0</v>
      </c>
      <c r="L189" s="207" t="e">
        <f t="shared" si="48"/>
        <v>#DIV/0!</v>
      </c>
      <c r="M189" s="7"/>
      <c r="N189" s="7"/>
      <c r="O189" s="7"/>
      <c r="P189" s="7"/>
      <c r="Q189" s="7"/>
      <c r="R189" s="7"/>
      <c r="S189" s="7"/>
      <c r="T189" s="7"/>
      <c r="U189" s="8"/>
      <c r="V189" s="7"/>
      <c r="W189" s="8"/>
      <c r="X189" s="93"/>
      <c r="Y189" s="93"/>
      <c r="Z189" s="93"/>
      <c r="AA189" s="7"/>
      <c r="AB189" s="93"/>
      <c r="AC189" s="93"/>
      <c r="AD189" s="93"/>
      <c r="AE189" s="93"/>
      <c r="AF189" s="93"/>
    </row>
    <row r="190" spans="1:32" ht="15.75" customHeight="1">
      <c r="A190" s="93"/>
      <c r="B190" s="2"/>
      <c r="C190" s="93"/>
      <c r="D190" s="121" t="s">
        <v>197</v>
      </c>
      <c r="E190" s="208">
        <v>8</v>
      </c>
      <c r="F190" s="128" t="s">
        <v>428</v>
      </c>
      <c r="G190" s="205" t="s">
        <v>412</v>
      </c>
      <c r="H190" s="130" t="s">
        <v>199</v>
      </c>
      <c r="I190" s="138">
        <v>10</v>
      </c>
      <c r="J190" s="131">
        <f t="shared" ref="J190:L190" si="49">T46</f>
        <v>4</v>
      </c>
      <c r="K190" s="131">
        <f t="shared" si="49"/>
        <v>4</v>
      </c>
      <c r="L190" s="207">
        <f t="shared" si="49"/>
        <v>1</v>
      </c>
      <c r="M190" s="7"/>
      <c r="N190" s="7"/>
      <c r="O190" s="7"/>
      <c r="P190" s="7"/>
      <c r="Q190" s="7"/>
      <c r="R190" s="7"/>
      <c r="S190" s="7"/>
      <c r="T190" s="7"/>
      <c r="U190" s="8"/>
      <c r="V190" s="7"/>
      <c r="W190" s="8"/>
      <c r="X190" s="93"/>
      <c r="Y190" s="93"/>
      <c r="Z190" s="93"/>
      <c r="AA190" s="7"/>
      <c r="AB190" s="93"/>
      <c r="AC190" s="93"/>
      <c r="AD190" s="93"/>
      <c r="AE190" s="93"/>
      <c r="AF190" s="93"/>
    </row>
    <row r="191" spans="1:32" ht="15.75" customHeight="1">
      <c r="A191" s="93"/>
      <c r="B191" s="2"/>
      <c r="C191" s="93"/>
      <c r="D191" s="121" t="s">
        <v>197</v>
      </c>
      <c r="E191" s="208">
        <v>9</v>
      </c>
      <c r="F191" s="133" t="s">
        <v>198</v>
      </c>
      <c r="G191" s="205" t="s">
        <v>412</v>
      </c>
      <c r="H191" s="130" t="s">
        <v>199</v>
      </c>
      <c r="I191" s="134">
        <v>5</v>
      </c>
      <c r="J191" s="131">
        <f t="shared" ref="J191:L191" si="50">T54</f>
        <v>4</v>
      </c>
      <c r="K191" s="131">
        <f t="shared" si="50"/>
        <v>0</v>
      </c>
      <c r="L191" s="207" t="e">
        <f t="shared" si="50"/>
        <v>#DIV/0!</v>
      </c>
      <c r="M191" s="7"/>
      <c r="N191" s="7"/>
      <c r="O191" s="7"/>
      <c r="P191" s="7"/>
      <c r="Q191" s="7"/>
      <c r="R191" s="7"/>
      <c r="S191" s="7"/>
      <c r="T191" s="7"/>
      <c r="U191" s="8"/>
      <c r="V191" s="7"/>
      <c r="W191" s="8"/>
      <c r="X191" s="93"/>
      <c r="Y191" s="93"/>
      <c r="Z191" s="93"/>
      <c r="AA191" s="7"/>
      <c r="AB191" s="93"/>
      <c r="AC191" s="93"/>
      <c r="AD191" s="93"/>
      <c r="AE191" s="93"/>
      <c r="AF191" s="93"/>
    </row>
    <row r="192" spans="1:32" ht="15.75" customHeight="1">
      <c r="A192" s="93"/>
      <c r="B192" s="2"/>
      <c r="C192" s="93"/>
      <c r="D192" s="126" t="s">
        <v>201</v>
      </c>
      <c r="E192" s="208">
        <v>10</v>
      </c>
      <c r="F192" s="133" t="s">
        <v>200</v>
      </c>
      <c r="G192" s="205" t="s">
        <v>412</v>
      </c>
      <c r="H192" s="130" t="s">
        <v>199</v>
      </c>
      <c r="I192" s="134">
        <v>5</v>
      </c>
      <c r="J192" s="131">
        <f t="shared" ref="J192:L192" si="51">T56</f>
        <v>4</v>
      </c>
      <c r="K192" s="131">
        <f t="shared" si="51"/>
        <v>0</v>
      </c>
      <c r="L192" s="207" t="e">
        <f t="shared" si="51"/>
        <v>#DIV/0!</v>
      </c>
      <c r="M192" s="7"/>
      <c r="N192" s="7"/>
      <c r="O192" s="7"/>
      <c r="P192" s="7"/>
      <c r="Q192" s="7"/>
      <c r="R192" s="7"/>
      <c r="S192" s="7"/>
      <c r="T192" s="7"/>
      <c r="U192" s="8"/>
      <c r="V192" s="7"/>
      <c r="W192" s="8"/>
      <c r="X192" s="93"/>
      <c r="Y192" s="93"/>
      <c r="Z192" s="93"/>
      <c r="AA192" s="7"/>
      <c r="AB192" s="93"/>
      <c r="AC192" s="93"/>
      <c r="AD192" s="93"/>
      <c r="AE192" s="93"/>
      <c r="AF192" s="93"/>
    </row>
    <row r="193" spans="1:32" ht="15.75" customHeight="1">
      <c r="A193" s="93"/>
      <c r="B193" s="2"/>
      <c r="C193" s="93"/>
      <c r="D193" s="126" t="s">
        <v>201</v>
      </c>
      <c r="E193" s="208">
        <v>11</v>
      </c>
      <c r="F193" s="142" t="s">
        <v>429</v>
      </c>
      <c r="G193" s="205" t="s">
        <v>412</v>
      </c>
      <c r="H193" s="130" t="s">
        <v>199</v>
      </c>
      <c r="I193" s="134">
        <v>5</v>
      </c>
      <c r="J193" s="131">
        <f t="shared" ref="J193:L193" si="52">T71</f>
        <v>6</v>
      </c>
      <c r="K193" s="131">
        <f t="shared" si="52"/>
        <v>10</v>
      </c>
      <c r="L193" s="207">
        <f t="shared" si="52"/>
        <v>0.6</v>
      </c>
      <c r="M193" s="7"/>
      <c r="N193" s="7"/>
      <c r="O193" s="7"/>
      <c r="P193" s="7"/>
      <c r="Q193" s="7"/>
      <c r="R193" s="7"/>
      <c r="S193" s="7"/>
      <c r="T193" s="7"/>
      <c r="U193" s="8"/>
      <c r="V193" s="7"/>
      <c r="W193" s="8"/>
      <c r="X193" s="93"/>
      <c r="Y193" s="93"/>
      <c r="Z193" s="93"/>
      <c r="AA193" s="7"/>
      <c r="AB193" s="93"/>
      <c r="AC193" s="93"/>
      <c r="AD193" s="93"/>
      <c r="AE193" s="93"/>
      <c r="AF193" s="93"/>
    </row>
    <row r="194" spans="1:32" ht="15.75" customHeight="1">
      <c r="A194" s="93"/>
      <c r="B194" s="2"/>
      <c r="C194" s="93"/>
      <c r="D194" s="126" t="s">
        <v>201</v>
      </c>
      <c r="E194" s="208">
        <v>12</v>
      </c>
      <c r="F194" s="128" t="s">
        <v>430</v>
      </c>
      <c r="G194" s="205" t="s">
        <v>412</v>
      </c>
      <c r="H194" s="130" t="s">
        <v>199</v>
      </c>
      <c r="I194" s="73">
        <v>5</v>
      </c>
      <c r="J194" s="131">
        <f t="shared" ref="J194:L194" si="53">T72</f>
        <v>0</v>
      </c>
      <c r="K194" s="131">
        <f t="shared" si="53"/>
        <v>0</v>
      </c>
      <c r="L194" s="207" t="e">
        <f t="shared" si="53"/>
        <v>#DIV/0!</v>
      </c>
      <c r="M194" s="7"/>
      <c r="N194" s="7"/>
      <c r="O194" s="7"/>
      <c r="P194" s="7"/>
      <c r="Q194" s="7"/>
      <c r="R194" s="7"/>
      <c r="S194" s="7"/>
      <c r="T194" s="7"/>
      <c r="U194" s="8"/>
      <c r="V194" s="7"/>
      <c r="W194" s="8"/>
      <c r="X194" s="93"/>
      <c r="Y194" s="93"/>
      <c r="Z194" s="93"/>
      <c r="AA194" s="7"/>
      <c r="AB194" s="93"/>
      <c r="AC194" s="93"/>
      <c r="AD194" s="93"/>
      <c r="AE194" s="93"/>
      <c r="AF194" s="93"/>
    </row>
    <row r="195" spans="1:32" ht="15.75" customHeight="1">
      <c r="A195" s="93"/>
      <c r="B195" s="2"/>
      <c r="C195" s="93"/>
      <c r="D195" s="126" t="s">
        <v>201</v>
      </c>
      <c r="E195" s="208">
        <v>13</v>
      </c>
      <c r="F195" s="128" t="s">
        <v>431</v>
      </c>
      <c r="G195" s="205" t="s">
        <v>412</v>
      </c>
      <c r="H195" s="130" t="s">
        <v>199</v>
      </c>
      <c r="I195" s="73">
        <v>10</v>
      </c>
      <c r="J195" s="131">
        <f t="shared" ref="J195:L195" si="54">T75</f>
        <v>0</v>
      </c>
      <c r="K195" s="131">
        <f t="shared" si="54"/>
        <v>0</v>
      </c>
      <c r="L195" s="207" t="e">
        <f t="shared" si="54"/>
        <v>#DIV/0!</v>
      </c>
      <c r="M195" s="7"/>
      <c r="N195" s="7"/>
      <c r="O195" s="7"/>
      <c r="P195" s="7"/>
      <c r="Q195" s="7"/>
      <c r="R195" s="7"/>
      <c r="S195" s="7"/>
      <c r="T195" s="7"/>
      <c r="U195" s="8"/>
      <c r="V195" s="7"/>
      <c r="W195" s="8"/>
      <c r="X195" s="93"/>
      <c r="Y195" s="93"/>
      <c r="Z195" s="93"/>
      <c r="AA195" s="7"/>
      <c r="AB195" s="93"/>
      <c r="AC195" s="93"/>
      <c r="AD195" s="93"/>
      <c r="AE195" s="93"/>
      <c r="AF195" s="93"/>
    </row>
    <row r="196" spans="1:32" ht="15.75" customHeight="1">
      <c r="A196" s="93"/>
      <c r="B196" s="2"/>
      <c r="C196" s="93"/>
      <c r="D196" s="121" t="s">
        <v>201</v>
      </c>
      <c r="E196" s="208">
        <v>14</v>
      </c>
      <c r="F196" s="128" t="s">
        <v>432</v>
      </c>
      <c r="G196" s="205" t="s">
        <v>412</v>
      </c>
      <c r="H196" s="130" t="s">
        <v>199</v>
      </c>
      <c r="I196" s="73">
        <v>5</v>
      </c>
      <c r="J196" s="131">
        <f t="shared" ref="J196:L196" si="55">T76</f>
        <v>1</v>
      </c>
      <c r="K196" s="131">
        <f t="shared" si="55"/>
        <v>18.117445374087346</v>
      </c>
      <c r="L196" s="207">
        <f t="shared" si="55"/>
        <v>5.5195419627441504E-2</v>
      </c>
      <c r="M196" s="7"/>
      <c r="N196" s="7"/>
      <c r="O196" s="7"/>
      <c r="P196" s="7"/>
      <c r="Q196" s="7"/>
      <c r="R196" s="7"/>
      <c r="S196" s="7"/>
      <c r="T196" s="7"/>
      <c r="U196" s="8"/>
      <c r="V196" s="7"/>
      <c r="W196" s="8"/>
      <c r="X196" s="93"/>
      <c r="Y196" s="93"/>
      <c r="Z196" s="93"/>
      <c r="AA196" s="7"/>
      <c r="AB196" s="93"/>
      <c r="AC196" s="93"/>
      <c r="AD196" s="93"/>
      <c r="AE196" s="93"/>
      <c r="AF196" s="93"/>
    </row>
    <row r="197" spans="1:32" ht="15.75" customHeight="1">
      <c r="A197" s="93"/>
      <c r="B197" s="2"/>
      <c r="C197" s="93"/>
      <c r="D197" s="121" t="s">
        <v>201</v>
      </c>
      <c r="E197" s="208">
        <v>15</v>
      </c>
      <c r="F197" s="142" t="s">
        <v>433</v>
      </c>
      <c r="G197" s="205" t="s">
        <v>412</v>
      </c>
      <c r="H197" s="130" t="s">
        <v>199</v>
      </c>
      <c r="I197" s="73">
        <v>5</v>
      </c>
      <c r="J197" s="131">
        <f t="shared" ref="J197:L197" si="56">T77</f>
        <v>0</v>
      </c>
      <c r="K197" s="131">
        <f t="shared" si="56"/>
        <v>18.02685814721692</v>
      </c>
      <c r="L197" s="207">
        <f t="shared" si="56"/>
        <v>0</v>
      </c>
      <c r="M197" s="7"/>
      <c r="N197" s="7"/>
      <c r="O197" s="7"/>
      <c r="P197" s="7"/>
      <c r="Q197" s="7"/>
      <c r="R197" s="7"/>
      <c r="S197" s="7"/>
      <c r="T197" s="7"/>
      <c r="U197" s="8"/>
      <c r="V197" s="7"/>
      <c r="W197" s="8"/>
      <c r="X197" s="93"/>
      <c r="Y197" s="93"/>
      <c r="Z197" s="93"/>
      <c r="AA197" s="7"/>
      <c r="AB197" s="93"/>
      <c r="AC197" s="93"/>
      <c r="AD197" s="93"/>
      <c r="AE197" s="93"/>
      <c r="AF197" s="93"/>
    </row>
    <row r="198" spans="1:32" ht="15.75" customHeight="1">
      <c r="A198" s="93"/>
      <c r="B198" s="2"/>
      <c r="C198" s="93"/>
      <c r="D198" s="126" t="s">
        <v>209</v>
      </c>
      <c r="E198" s="208">
        <v>16</v>
      </c>
      <c r="F198" s="142" t="s">
        <v>434</v>
      </c>
      <c r="G198" s="205" t="s">
        <v>412</v>
      </c>
      <c r="H198" s="130" t="s">
        <v>199</v>
      </c>
      <c r="I198" s="73">
        <v>5</v>
      </c>
      <c r="J198" s="131">
        <f t="shared" ref="J198:L198" si="57">T78</f>
        <v>0</v>
      </c>
      <c r="K198" s="131">
        <f t="shared" si="57"/>
        <v>17.981791001848805</v>
      </c>
      <c r="L198" s="207">
        <f t="shared" si="57"/>
        <v>0</v>
      </c>
      <c r="M198" s="7"/>
      <c r="N198" s="7"/>
      <c r="O198" s="7"/>
      <c r="P198" s="7"/>
      <c r="Q198" s="7"/>
      <c r="R198" s="7"/>
      <c r="S198" s="7"/>
      <c r="T198" s="7"/>
      <c r="U198" s="8"/>
      <c r="V198" s="7"/>
      <c r="W198" s="8"/>
      <c r="X198" s="93"/>
      <c r="Y198" s="93"/>
      <c r="Z198" s="93"/>
      <c r="AA198" s="7"/>
      <c r="AB198" s="93"/>
      <c r="AC198" s="93"/>
      <c r="AD198" s="93"/>
      <c r="AE198" s="93"/>
      <c r="AF198" s="93"/>
    </row>
    <row r="199" spans="1:32" ht="33" customHeight="1">
      <c r="A199" s="93"/>
      <c r="B199" s="2"/>
      <c r="C199" s="93"/>
      <c r="D199" s="121" t="s">
        <v>209</v>
      </c>
      <c r="E199" s="208">
        <v>17</v>
      </c>
      <c r="F199" s="139" t="s">
        <v>435</v>
      </c>
      <c r="G199" s="205" t="s">
        <v>412</v>
      </c>
      <c r="H199" s="130" t="s">
        <v>199</v>
      </c>
      <c r="I199" s="73">
        <v>5</v>
      </c>
      <c r="J199" s="131">
        <f t="shared" ref="J199:L199" si="58">T120</f>
        <v>4</v>
      </c>
      <c r="K199" s="131">
        <f t="shared" si="58"/>
        <v>0</v>
      </c>
      <c r="L199" s="207" t="e">
        <f t="shared" si="58"/>
        <v>#DIV/0!</v>
      </c>
      <c r="M199" s="7"/>
      <c r="N199" s="7"/>
      <c r="O199" s="7"/>
      <c r="P199" s="7"/>
      <c r="Q199" s="7"/>
      <c r="R199" s="7"/>
      <c r="S199" s="7"/>
      <c r="T199" s="7"/>
      <c r="U199" s="8"/>
      <c r="V199" s="7"/>
      <c r="W199" s="8"/>
      <c r="X199" s="93"/>
      <c r="Y199" s="93"/>
      <c r="Z199" s="93"/>
      <c r="AA199" s="7"/>
      <c r="AB199" s="93"/>
      <c r="AC199" s="93"/>
      <c r="AD199" s="93"/>
      <c r="AE199" s="93"/>
      <c r="AF199" s="93"/>
    </row>
    <row r="200" spans="1:32" ht="15.75" customHeight="1">
      <c r="A200" s="93"/>
      <c r="B200" s="2"/>
      <c r="C200" s="93"/>
      <c r="D200" s="126" t="s">
        <v>209</v>
      </c>
      <c r="E200" s="208">
        <v>18</v>
      </c>
      <c r="F200" s="133" t="s">
        <v>436</v>
      </c>
      <c r="G200" s="205" t="s">
        <v>412</v>
      </c>
      <c r="H200" s="130" t="s">
        <v>199</v>
      </c>
      <c r="I200" s="134">
        <v>5</v>
      </c>
      <c r="J200" s="131">
        <f t="shared" ref="J200:L200" si="59">T121</f>
        <v>38</v>
      </c>
      <c r="K200" s="131">
        <f t="shared" si="59"/>
        <v>190</v>
      </c>
      <c r="L200" s="207">
        <f t="shared" si="59"/>
        <v>0.2</v>
      </c>
      <c r="M200" s="7"/>
      <c r="N200" s="7"/>
      <c r="O200" s="7"/>
      <c r="P200" s="7"/>
      <c r="Q200" s="7"/>
      <c r="R200" s="7"/>
      <c r="S200" s="7"/>
      <c r="T200" s="7"/>
      <c r="U200" s="8"/>
      <c r="V200" s="7"/>
      <c r="W200" s="8"/>
      <c r="X200" s="93"/>
      <c r="Y200" s="93"/>
      <c r="Z200" s="93"/>
      <c r="AA200" s="7"/>
      <c r="AB200" s="93"/>
      <c r="AC200" s="93"/>
      <c r="AD200" s="93"/>
      <c r="AE200" s="93"/>
      <c r="AF200" s="93"/>
    </row>
    <row r="201" spans="1:32" ht="15.75" customHeight="1">
      <c r="A201" s="93"/>
      <c r="B201" s="2"/>
      <c r="C201" s="93"/>
      <c r="D201" s="126" t="s">
        <v>437</v>
      </c>
      <c r="E201" s="208">
        <v>19</v>
      </c>
      <c r="F201" s="133" t="s">
        <v>438</v>
      </c>
      <c r="G201" s="205" t="s">
        <v>412</v>
      </c>
      <c r="H201" s="130" t="s">
        <v>199</v>
      </c>
      <c r="I201" s="134">
        <v>5</v>
      </c>
      <c r="J201" s="141">
        <f t="shared" ref="J201:L201" si="60">T122</f>
        <v>3</v>
      </c>
      <c r="K201" s="141">
        <f t="shared" si="60"/>
        <v>36</v>
      </c>
      <c r="L201" s="209">
        <f t="shared" si="60"/>
        <v>8.3333333333333329E-2</v>
      </c>
      <c r="M201" s="7"/>
      <c r="N201" s="7"/>
      <c r="O201" s="7"/>
      <c r="P201" s="7"/>
      <c r="Q201" s="7"/>
      <c r="R201" s="7"/>
      <c r="S201" s="7"/>
      <c r="T201" s="7"/>
      <c r="U201" s="8"/>
      <c r="V201" s="7"/>
      <c r="W201" s="8"/>
      <c r="X201" s="93"/>
      <c r="Y201" s="93"/>
      <c r="Z201" s="93"/>
      <c r="AA201" s="7"/>
      <c r="AB201" s="93"/>
      <c r="AC201" s="93"/>
      <c r="AD201" s="93"/>
      <c r="AE201" s="93"/>
      <c r="AF201" s="93"/>
    </row>
    <row r="202" spans="1:32" ht="15.75" customHeight="1">
      <c r="A202" s="93"/>
      <c r="B202" s="2"/>
      <c r="C202" s="93"/>
      <c r="D202" s="126" t="s">
        <v>204</v>
      </c>
      <c r="E202" s="208">
        <v>20</v>
      </c>
      <c r="F202" s="128" t="s">
        <v>203</v>
      </c>
      <c r="G202" s="205" t="s">
        <v>412</v>
      </c>
      <c r="H202" s="130" t="s">
        <v>199</v>
      </c>
      <c r="I202" s="138">
        <v>10</v>
      </c>
      <c r="J202" s="131">
        <f t="shared" ref="J202:L202" si="61">T82</f>
        <v>0</v>
      </c>
      <c r="K202" s="131">
        <f t="shared" si="61"/>
        <v>1123</v>
      </c>
      <c r="L202" s="207">
        <f t="shared" si="61"/>
        <v>0</v>
      </c>
      <c r="M202" s="7"/>
      <c r="N202" s="7"/>
      <c r="O202" s="7"/>
      <c r="P202" s="7"/>
      <c r="Q202" s="7"/>
      <c r="R202" s="7"/>
      <c r="S202" s="7"/>
      <c r="T202" s="7"/>
      <c r="U202" s="8"/>
      <c r="V202" s="7"/>
      <c r="W202" s="8"/>
      <c r="X202" s="93"/>
      <c r="Y202" s="93"/>
      <c r="Z202" s="93"/>
      <c r="AA202" s="7"/>
      <c r="AB202" s="93"/>
      <c r="AC202" s="93"/>
      <c r="AD202" s="93"/>
      <c r="AE202" s="93"/>
      <c r="AF202" s="93"/>
    </row>
    <row r="203" spans="1:32" ht="15.75" customHeight="1">
      <c r="A203" s="93"/>
      <c r="B203" s="2"/>
      <c r="C203" s="93"/>
      <c r="D203" s="126" t="s">
        <v>206</v>
      </c>
      <c r="E203" s="208">
        <v>21</v>
      </c>
      <c r="F203" s="128" t="s">
        <v>205</v>
      </c>
      <c r="G203" s="205" t="s">
        <v>412</v>
      </c>
      <c r="H203" s="130" t="s">
        <v>199</v>
      </c>
      <c r="I203" s="73">
        <v>10</v>
      </c>
      <c r="J203" s="131">
        <f t="shared" ref="J203:L203" si="62">T94</f>
        <v>0</v>
      </c>
      <c r="K203" s="131">
        <f t="shared" si="62"/>
        <v>15.16</v>
      </c>
      <c r="L203" s="207">
        <f t="shared" si="62"/>
        <v>0</v>
      </c>
      <c r="M203" s="7"/>
      <c r="N203" s="7"/>
      <c r="O203" s="7"/>
      <c r="P203" s="7"/>
      <c r="Q203" s="7"/>
      <c r="R203" s="7"/>
      <c r="S203" s="7"/>
      <c r="T203" s="7"/>
      <c r="U203" s="8"/>
      <c r="V203" s="7"/>
      <c r="W203" s="8"/>
      <c r="X203" s="93"/>
      <c r="Y203" s="93"/>
      <c r="Z203" s="93"/>
      <c r="AA203" s="7"/>
      <c r="AB203" s="93"/>
      <c r="AC203" s="93"/>
      <c r="AD203" s="93"/>
      <c r="AE203" s="93"/>
      <c r="AF203" s="93"/>
    </row>
    <row r="204" spans="1:32" ht="15.75" customHeight="1">
      <c r="A204" s="93"/>
      <c r="B204" s="2"/>
      <c r="C204" s="93"/>
      <c r="D204" s="126" t="s">
        <v>206</v>
      </c>
      <c r="E204" s="208">
        <v>22</v>
      </c>
      <c r="F204" s="128" t="s">
        <v>207</v>
      </c>
      <c r="G204" s="205" t="s">
        <v>412</v>
      </c>
      <c r="H204" s="130" t="s">
        <v>199</v>
      </c>
      <c r="I204" s="73">
        <v>10</v>
      </c>
      <c r="J204" s="131">
        <f t="shared" ref="J204:L204" si="63">T98</f>
        <v>0</v>
      </c>
      <c r="K204" s="131">
        <f t="shared" si="63"/>
        <v>415.51</v>
      </c>
      <c r="L204" s="207">
        <f t="shared" si="63"/>
        <v>0</v>
      </c>
      <c r="M204" s="7"/>
      <c r="N204" s="7"/>
      <c r="O204" s="7"/>
      <c r="P204" s="7"/>
      <c r="Q204" s="7"/>
      <c r="R204" s="7"/>
      <c r="S204" s="7"/>
      <c r="T204" s="7"/>
      <c r="U204" s="8"/>
      <c r="V204" s="7"/>
      <c r="W204" s="8"/>
      <c r="X204" s="93"/>
      <c r="Y204" s="93"/>
      <c r="Z204" s="93"/>
      <c r="AA204" s="7"/>
      <c r="AB204" s="93"/>
      <c r="AC204" s="93"/>
      <c r="AD204" s="93"/>
      <c r="AE204" s="93"/>
      <c r="AF204" s="93"/>
    </row>
    <row r="205" spans="1:32" ht="15.75" customHeight="1">
      <c r="A205" s="93"/>
      <c r="B205" s="2"/>
      <c r="C205" s="93"/>
      <c r="D205" s="126" t="s">
        <v>227</v>
      </c>
      <c r="E205" s="208">
        <v>23</v>
      </c>
      <c r="F205" s="139" t="s">
        <v>208</v>
      </c>
      <c r="G205" s="205" t="s">
        <v>412</v>
      </c>
      <c r="H205" s="130" t="s">
        <v>199</v>
      </c>
      <c r="I205" s="73">
        <v>5</v>
      </c>
      <c r="J205" s="131">
        <f t="shared" ref="J205:L205" si="64">T101</f>
        <v>0</v>
      </c>
      <c r="K205" s="131">
        <f t="shared" si="64"/>
        <v>415.51</v>
      </c>
      <c r="L205" s="207">
        <f t="shared" si="64"/>
        <v>0</v>
      </c>
      <c r="M205" s="7"/>
      <c r="N205" s="7"/>
      <c r="O205" s="7"/>
      <c r="P205" s="7"/>
      <c r="Q205" s="7"/>
      <c r="R205" s="7"/>
      <c r="S205" s="7"/>
      <c r="T205" s="7"/>
      <c r="U205" s="8"/>
      <c r="V205" s="7"/>
      <c r="W205" s="8"/>
      <c r="X205" s="93"/>
      <c r="Y205" s="93"/>
      <c r="Z205" s="93"/>
      <c r="AA205" s="7"/>
      <c r="AB205" s="93"/>
      <c r="AC205" s="93"/>
      <c r="AD205" s="93"/>
      <c r="AE205" s="93"/>
      <c r="AF205" s="93"/>
    </row>
    <row r="206" spans="1:32" ht="15.75" customHeight="1">
      <c r="A206" s="93"/>
      <c r="B206" s="2"/>
      <c r="C206" s="93"/>
      <c r="D206" s="126" t="s">
        <v>229</v>
      </c>
      <c r="E206" s="208">
        <v>24</v>
      </c>
      <c r="F206" s="145" t="s">
        <v>439</v>
      </c>
      <c r="G206" s="205" t="s">
        <v>412</v>
      </c>
      <c r="H206" s="130" t="s">
        <v>199</v>
      </c>
      <c r="I206" s="140">
        <v>5</v>
      </c>
      <c r="J206" s="141">
        <f t="shared" ref="J206:L206" si="65">T131</f>
        <v>3</v>
      </c>
      <c r="K206" s="141">
        <f t="shared" si="65"/>
        <v>12</v>
      </c>
      <c r="L206" s="209">
        <f t="shared" si="65"/>
        <v>0.25</v>
      </c>
      <c r="M206" s="7"/>
      <c r="N206" s="7"/>
      <c r="O206" s="7"/>
      <c r="P206" s="7"/>
      <c r="Q206" s="7"/>
      <c r="R206" s="7"/>
      <c r="S206" s="7"/>
      <c r="T206" s="7"/>
      <c r="U206" s="8"/>
      <c r="V206" s="7"/>
      <c r="W206" s="8"/>
      <c r="X206" s="93"/>
      <c r="Y206" s="93"/>
      <c r="Z206" s="93"/>
      <c r="AA206" s="7"/>
      <c r="AB206" s="93"/>
      <c r="AC206" s="93"/>
      <c r="AD206" s="93"/>
      <c r="AE206" s="93"/>
      <c r="AF206" s="93"/>
    </row>
    <row r="207" spans="1:32" ht="15.75" customHeight="1">
      <c r="A207" s="93"/>
      <c r="B207" s="2"/>
      <c r="C207" s="93"/>
      <c r="D207" s="126" t="s">
        <v>230</v>
      </c>
      <c r="E207" s="208">
        <v>25</v>
      </c>
      <c r="F207" s="145" t="s">
        <v>440</v>
      </c>
      <c r="G207" s="205" t="s">
        <v>412</v>
      </c>
      <c r="H207" s="130" t="s">
        <v>199</v>
      </c>
      <c r="I207" s="140">
        <v>5</v>
      </c>
      <c r="J207" s="141">
        <f t="shared" ref="J207:L207" si="66">T135</f>
        <v>3</v>
      </c>
      <c r="K207" s="141">
        <f t="shared" si="66"/>
        <v>12</v>
      </c>
      <c r="L207" s="209">
        <f t="shared" si="66"/>
        <v>0.25</v>
      </c>
      <c r="M207" s="7"/>
      <c r="N207" s="7"/>
      <c r="O207" s="7"/>
      <c r="P207" s="7"/>
      <c r="Q207" s="7"/>
      <c r="R207" s="7"/>
      <c r="S207" s="7"/>
      <c r="T207" s="7"/>
      <c r="U207" s="8"/>
      <c r="V207" s="7"/>
      <c r="W207" s="8"/>
      <c r="X207" s="93"/>
      <c r="Y207" s="93"/>
      <c r="Z207" s="93"/>
      <c r="AA207" s="7"/>
      <c r="AB207" s="93"/>
      <c r="AC207" s="93"/>
      <c r="AD207" s="93"/>
      <c r="AE207" s="93"/>
      <c r="AF207" s="93"/>
    </row>
    <row r="208" spans="1:32" ht="15.75" customHeight="1">
      <c r="A208" s="93"/>
      <c r="B208" s="2"/>
      <c r="C208" s="93"/>
      <c r="D208" s="126" t="s">
        <v>441</v>
      </c>
      <c r="E208" s="208">
        <v>26</v>
      </c>
      <c r="F208" s="145" t="s">
        <v>442</v>
      </c>
      <c r="G208" s="205" t="s">
        <v>412</v>
      </c>
      <c r="H208" s="130" t="s">
        <v>199</v>
      </c>
      <c r="I208" s="140">
        <v>5</v>
      </c>
      <c r="J208" s="141">
        <f t="shared" ref="J208:L208" si="67">T139</f>
        <v>3</v>
      </c>
      <c r="K208" s="141">
        <f t="shared" si="67"/>
        <v>12</v>
      </c>
      <c r="L208" s="209">
        <f t="shared" si="67"/>
        <v>0.25</v>
      </c>
      <c r="M208" s="7"/>
      <c r="N208" s="7"/>
      <c r="O208" s="7"/>
      <c r="P208" s="7"/>
      <c r="Q208" s="7"/>
      <c r="R208" s="7"/>
      <c r="S208" s="7"/>
      <c r="T208" s="7"/>
      <c r="U208" s="8"/>
      <c r="V208" s="7"/>
      <c r="W208" s="8"/>
      <c r="X208" s="93"/>
      <c r="Y208" s="93"/>
      <c r="Z208" s="93"/>
      <c r="AA208" s="7"/>
      <c r="AB208" s="93"/>
      <c r="AC208" s="93"/>
      <c r="AD208" s="93"/>
      <c r="AE208" s="93"/>
      <c r="AF208" s="93"/>
    </row>
    <row r="209" spans="1:32" ht="15.75" customHeight="1">
      <c r="A209" s="93"/>
      <c r="B209" s="2"/>
      <c r="C209" s="93"/>
      <c r="D209" s="121" t="s">
        <v>234</v>
      </c>
      <c r="E209" s="208">
        <v>27</v>
      </c>
      <c r="F209" s="133" t="s">
        <v>443</v>
      </c>
      <c r="G209" s="205" t="s">
        <v>412</v>
      </c>
      <c r="H209" s="130" t="s">
        <v>199</v>
      </c>
      <c r="I209" s="140">
        <v>10</v>
      </c>
      <c r="J209" s="141">
        <f t="shared" ref="J209:L209" si="68">T147</f>
        <v>3</v>
      </c>
      <c r="K209" s="141">
        <f t="shared" si="68"/>
        <v>12</v>
      </c>
      <c r="L209" s="209">
        <f t="shared" si="68"/>
        <v>0.25</v>
      </c>
      <c r="M209" s="7"/>
      <c r="N209" s="7"/>
      <c r="O209" s="7"/>
      <c r="P209" s="7"/>
      <c r="Q209" s="7"/>
      <c r="R209" s="7"/>
      <c r="S209" s="7"/>
      <c r="T209" s="7"/>
      <c r="U209" s="8"/>
      <c r="V209" s="7"/>
      <c r="W209" s="8"/>
      <c r="X209" s="93"/>
      <c r="Y209" s="93"/>
      <c r="Z209" s="93"/>
      <c r="AA209" s="7"/>
      <c r="AB209" s="93"/>
      <c r="AC209" s="93"/>
      <c r="AD209" s="93"/>
      <c r="AE209" s="93"/>
      <c r="AF209" s="93"/>
    </row>
    <row r="210" spans="1:32" ht="15.75" customHeight="1">
      <c r="A210" s="93"/>
      <c r="B210" s="2"/>
      <c r="C210" s="93"/>
      <c r="D210" s="121" t="s">
        <v>209</v>
      </c>
      <c r="E210" s="208">
        <v>28</v>
      </c>
      <c r="F210" s="146" t="s">
        <v>444</v>
      </c>
      <c r="G210" s="205" t="s">
        <v>412</v>
      </c>
      <c r="H210" s="130" t="s">
        <v>199</v>
      </c>
      <c r="I210" s="140">
        <v>5</v>
      </c>
      <c r="J210" s="141">
        <f t="shared" ref="J210:L210" si="69">T152</f>
        <v>3</v>
      </c>
      <c r="K210" s="141">
        <f t="shared" si="69"/>
        <v>12</v>
      </c>
      <c r="L210" s="209">
        <f t="shared" si="69"/>
        <v>0.25</v>
      </c>
      <c r="M210" s="7"/>
      <c r="N210" s="7"/>
      <c r="O210" s="7"/>
      <c r="P210" s="7"/>
      <c r="Q210" s="7"/>
      <c r="R210" s="7"/>
      <c r="S210" s="7"/>
      <c r="T210" s="7"/>
      <c r="U210" s="8"/>
      <c r="V210" s="7"/>
      <c r="W210" s="8"/>
      <c r="X210" s="93"/>
      <c r="Y210" s="93"/>
      <c r="Z210" s="93"/>
      <c r="AA210" s="7"/>
      <c r="AB210" s="93"/>
      <c r="AC210" s="93"/>
      <c r="AD210" s="93"/>
      <c r="AE210" s="93"/>
      <c r="AF210" s="93"/>
    </row>
    <row r="211" spans="1:32" ht="15.75" customHeight="1">
      <c r="A211" s="93"/>
      <c r="B211" s="2"/>
      <c r="C211" s="93"/>
      <c r="D211" s="126" t="s">
        <v>197</v>
      </c>
      <c r="E211" s="208">
        <v>29</v>
      </c>
      <c r="F211" s="133" t="s">
        <v>445</v>
      </c>
      <c r="G211" s="205" t="s">
        <v>412</v>
      </c>
      <c r="H211" s="130" t="s">
        <v>199</v>
      </c>
      <c r="I211" s="140">
        <v>5</v>
      </c>
      <c r="J211" s="141">
        <f t="shared" ref="J211:L211" si="70">T153</f>
        <v>3</v>
      </c>
      <c r="K211" s="141">
        <f t="shared" si="70"/>
        <v>12</v>
      </c>
      <c r="L211" s="209">
        <f t="shared" si="70"/>
        <v>0.25</v>
      </c>
      <c r="M211" s="7"/>
      <c r="N211" s="7"/>
      <c r="O211" s="7"/>
      <c r="P211" s="7"/>
      <c r="Q211" s="7"/>
      <c r="R211" s="7"/>
      <c r="S211" s="7"/>
      <c r="T211" s="7"/>
      <c r="U211" s="8"/>
      <c r="V211" s="7"/>
      <c r="W211" s="8"/>
      <c r="X211" s="93"/>
      <c r="Y211" s="93"/>
      <c r="Z211" s="93"/>
      <c r="AA211" s="7"/>
      <c r="AB211" s="93"/>
      <c r="AC211" s="93"/>
      <c r="AD211" s="93"/>
      <c r="AE211" s="93"/>
      <c r="AF211" s="93"/>
    </row>
    <row r="212" spans="1:32" ht="15.75" customHeight="1">
      <c r="A212" s="93"/>
      <c r="B212" s="2"/>
      <c r="C212" s="93"/>
      <c r="D212" s="121" t="s">
        <v>202</v>
      </c>
      <c r="E212" s="208">
        <v>30</v>
      </c>
      <c r="F212" s="202" t="s">
        <v>446</v>
      </c>
      <c r="G212" s="205" t="s">
        <v>412</v>
      </c>
      <c r="H212" s="130" t="s">
        <v>219</v>
      </c>
      <c r="I212" s="138"/>
      <c r="J212" s="131">
        <f t="shared" ref="J212:L212" si="71">T113</f>
        <v>0</v>
      </c>
      <c r="K212" s="131">
        <f t="shared" si="71"/>
        <v>0</v>
      </c>
      <c r="L212" s="210" t="e">
        <f t="shared" si="71"/>
        <v>#DIV/0!</v>
      </c>
      <c r="M212" s="7"/>
      <c r="N212" s="7"/>
      <c r="O212" s="7"/>
      <c r="P212" s="7"/>
      <c r="Q212" s="7"/>
      <c r="R212" s="7"/>
      <c r="S212" s="7"/>
      <c r="T212" s="7"/>
      <c r="U212" s="8"/>
      <c r="V212" s="7"/>
      <c r="W212" s="8"/>
      <c r="X212" s="93"/>
      <c r="Y212" s="93"/>
      <c r="Z212" s="93"/>
      <c r="AA212" s="7"/>
      <c r="AB212" s="93"/>
      <c r="AC212" s="93"/>
      <c r="AD212" s="93"/>
      <c r="AE212" s="93"/>
      <c r="AF212" s="93"/>
    </row>
    <row r="213" spans="1:32" ht="15.75" customHeight="1">
      <c r="A213" s="93"/>
      <c r="B213" s="2"/>
      <c r="C213" s="93"/>
      <c r="D213" s="93"/>
      <c r="E213" s="208">
        <v>31</v>
      </c>
      <c r="F213" s="128" t="s">
        <v>447</v>
      </c>
      <c r="G213" s="205" t="s">
        <v>412</v>
      </c>
      <c r="H213" s="130" t="s">
        <v>219</v>
      </c>
      <c r="I213" s="138"/>
      <c r="J213" s="131">
        <f t="shared" ref="J213:L213" si="72">T88</f>
        <v>0</v>
      </c>
      <c r="K213" s="131">
        <f t="shared" si="72"/>
        <v>0</v>
      </c>
      <c r="L213" s="210">
        <f t="shared" si="72"/>
        <v>0</v>
      </c>
      <c r="M213" s="7"/>
      <c r="N213" s="7"/>
      <c r="O213" s="7"/>
      <c r="P213" s="7"/>
      <c r="Q213" s="7"/>
      <c r="R213" s="7"/>
      <c r="S213" s="7"/>
      <c r="T213" s="7"/>
      <c r="U213" s="8"/>
      <c r="V213" s="7"/>
      <c r="W213" s="8"/>
      <c r="X213" s="93"/>
      <c r="Y213" s="93"/>
      <c r="Z213" s="93"/>
      <c r="AA213" s="7"/>
      <c r="AB213" s="93"/>
      <c r="AC213" s="93"/>
      <c r="AD213" s="93"/>
      <c r="AE213" s="93"/>
      <c r="AF213" s="93"/>
    </row>
  </sheetData>
  <autoFilter ref="D16:AF173" xr:uid="{00000000-0009-0000-0000-000002000000}"/>
  <mergeCells count="1">
    <mergeCell ref="F4:U4"/>
  </mergeCells>
  <pageMargins left="0.23622047244094491" right="0.11811023622047245" top="0.51181102362204722" bottom="0.23622047244094491" header="0" footer="0"/>
  <pageSetup paperSize="9" orientation="landscape" r:id="rId1"/>
  <rowBreaks count="6" manualBreakCount="6">
    <brk id="34" man="1"/>
    <brk id="34" min="3" max="23" man="1"/>
    <brk id="35" man="1"/>
    <brk id="78" man="1"/>
    <brk id="122" man="1"/>
    <brk id="174" man="1"/>
  </rowBreaks>
  <colBreaks count="1" manualBreakCount="1">
    <brk id="28" max="21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F213"/>
  <sheetViews>
    <sheetView view="pageBreakPreview" topLeftCell="A163" zoomScale="145" zoomScaleSheetLayoutView="145" workbookViewId="0">
      <selection activeCell="J168" sqref="J168"/>
    </sheetView>
  </sheetViews>
  <sheetFormatPr defaultColWidth="14.42578125" defaultRowHeight="15" customHeight="1"/>
  <cols>
    <col min="1" max="3" width="4.5703125" customWidth="1"/>
    <col min="4" max="4" width="2.42578125" customWidth="1"/>
    <col min="5" max="5" width="3.28515625" customWidth="1"/>
    <col min="6" max="6" width="48.7109375" customWidth="1"/>
    <col min="7" max="7" width="7.28515625" customWidth="1"/>
    <col min="8" max="8" width="4.5703125" customWidth="1"/>
    <col min="9" max="11" width="3.140625" customWidth="1"/>
    <col min="12" max="12" width="3.85546875" customWidth="1"/>
    <col min="13" max="19" width="3.140625" customWidth="1"/>
    <col min="20" max="20" width="4.5703125" customWidth="1"/>
    <col min="21" max="21" width="4.85546875" customWidth="1"/>
    <col min="22" max="22" width="6.140625" customWidth="1"/>
    <col min="23" max="23" width="8.28515625" customWidth="1"/>
    <col min="24" max="24" width="17" customWidth="1"/>
    <col min="25" max="26" width="11.28515625" customWidth="1"/>
    <col min="27" max="27" width="13.7109375" customWidth="1"/>
    <col min="28" max="28" width="11.28515625" customWidth="1"/>
    <col min="29" max="29" width="2.7109375" customWidth="1"/>
    <col min="30" max="30" width="27.140625" customWidth="1"/>
    <col min="31" max="31" width="19.42578125" customWidth="1"/>
    <col min="32" max="32" width="9.140625" customWidth="1"/>
  </cols>
  <sheetData>
    <row r="1" spans="1:32" ht="8.25" customHeight="1">
      <c r="A1" s="93"/>
      <c r="B1" s="2" t="str">
        <f>G6</f>
        <v>Iana SC</v>
      </c>
      <c r="C1" s="3">
        <v>1</v>
      </c>
      <c r="D1" s="93"/>
      <c r="E1" s="3"/>
      <c r="F1" s="4"/>
      <c r="G1" s="109"/>
      <c r="H1" s="6"/>
      <c r="I1" s="7"/>
      <c r="J1" s="7"/>
      <c r="K1" s="7"/>
      <c r="L1" s="7"/>
      <c r="M1" s="7"/>
      <c r="N1" s="7"/>
      <c r="O1" s="7"/>
      <c r="P1" s="7"/>
      <c r="Q1" s="7"/>
      <c r="R1" s="7"/>
      <c r="S1" s="7"/>
      <c r="T1" s="7"/>
      <c r="U1" s="8"/>
      <c r="V1" s="7"/>
      <c r="W1" s="8"/>
      <c r="X1" s="93"/>
      <c r="Y1" s="93"/>
      <c r="Z1" s="93"/>
      <c r="AA1" s="7"/>
      <c r="AB1" s="93"/>
      <c r="AC1" s="93"/>
      <c r="AD1" s="93"/>
      <c r="AE1" s="93"/>
      <c r="AF1" s="93"/>
    </row>
    <row r="2" spans="1:32" ht="21.75" customHeight="1">
      <c r="A2" s="93"/>
      <c r="B2" s="2" t="str">
        <f t="shared" ref="B2:B173" si="0">B1</f>
        <v>Iana SC</v>
      </c>
      <c r="C2" s="3">
        <v>2</v>
      </c>
      <c r="D2" s="4" t="s">
        <v>4</v>
      </c>
      <c r="E2" s="3"/>
      <c r="F2" s="147" t="s">
        <v>239</v>
      </c>
      <c r="G2" s="13"/>
      <c r="H2" s="13"/>
      <c r="I2" s="13"/>
      <c r="J2" s="13"/>
      <c r="K2" s="13"/>
      <c r="L2" s="13"/>
      <c r="M2" s="13"/>
      <c r="N2" s="13"/>
      <c r="O2" s="13"/>
      <c r="P2" s="13"/>
      <c r="Q2" s="13"/>
      <c r="R2" s="13"/>
      <c r="S2" s="13"/>
      <c r="T2" s="13"/>
      <c r="U2" s="13"/>
      <c r="V2" s="148"/>
      <c r="W2" s="14" t="s">
        <v>6</v>
      </c>
      <c r="X2" s="93"/>
      <c r="Y2" s="93"/>
      <c r="Z2" s="93"/>
      <c r="AA2" s="149" t="s">
        <v>6</v>
      </c>
      <c r="AB2" s="93"/>
      <c r="AC2" s="93"/>
      <c r="AD2" s="93"/>
      <c r="AE2" s="93"/>
      <c r="AF2" s="93"/>
    </row>
    <row r="3" spans="1:32" ht="6" customHeight="1">
      <c r="A3" s="93"/>
      <c r="B3" s="2" t="str">
        <f t="shared" si="0"/>
        <v>Iana SC</v>
      </c>
      <c r="C3" s="3">
        <v>3</v>
      </c>
      <c r="D3" s="93"/>
      <c r="E3" s="3"/>
      <c r="F3" s="4"/>
      <c r="G3" s="109"/>
      <c r="H3" s="6"/>
      <c r="I3" s="7"/>
      <c r="J3" s="7"/>
      <c r="K3" s="7"/>
      <c r="L3" s="7"/>
      <c r="M3" s="7"/>
      <c r="N3" s="7"/>
      <c r="O3" s="7"/>
      <c r="P3" s="7"/>
      <c r="Q3" s="7"/>
      <c r="R3" s="7"/>
      <c r="S3" s="7"/>
      <c r="T3" s="7"/>
      <c r="U3" s="8"/>
      <c r="V3" s="7"/>
      <c r="W3" s="8"/>
      <c r="X3" s="93"/>
      <c r="Y3" s="93"/>
      <c r="Z3" s="93"/>
      <c r="AA3" s="7"/>
      <c r="AB3" s="93"/>
      <c r="AC3" s="93"/>
      <c r="AD3" s="93"/>
      <c r="AE3" s="93"/>
      <c r="AF3" s="93"/>
    </row>
    <row r="4" spans="1:32" ht="16.5" customHeight="1">
      <c r="A4" s="93"/>
      <c r="B4" s="2" t="str">
        <f t="shared" si="0"/>
        <v>Iana SC</v>
      </c>
      <c r="C4" s="3">
        <v>4</v>
      </c>
      <c r="D4" s="93"/>
      <c r="E4" s="3"/>
      <c r="F4" s="341" t="s">
        <v>7</v>
      </c>
      <c r="G4" s="342"/>
      <c r="H4" s="342"/>
      <c r="I4" s="342"/>
      <c r="J4" s="342"/>
      <c r="K4" s="342"/>
      <c r="L4" s="342"/>
      <c r="M4" s="342"/>
      <c r="N4" s="342"/>
      <c r="O4" s="342"/>
      <c r="P4" s="342"/>
      <c r="Q4" s="342"/>
      <c r="R4" s="342"/>
      <c r="S4" s="342"/>
      <c r="T4" s="342"/>
      <c r="U4" s="343"/>
      <c r="V4" s="15" t="s">
        <v>8</v>
      </c>
      <c r="W4" s="16"/>
      <c r="X4" s="150"/>
      <c r="Y4" s="93"/>
      <c r="Z4" s="93"/>
      <c r="AA4" s="18"/>
      <c r="AB4" s="93"/>
      <c r="AC4" s="93"/>
      <c r="AD4" s="93"/>
      <c r="AE4" s="93"/>
      <c r="AF4" s="93"/>
    </row>
    <row r="5" spans="1:32" ht="3" customHeight="1">
      <c r="A5" s="93"/>
      <c r="B5" s="2" t="str">
        <f t="shared" si="0"/>
        <v>Iana SC</v>
      </c>
      <c r="C5" s="3">
        <v>5</v>
      </c>
      <c r="D5" s="93"/>
      <c r="E5" s="3"/>
      <c r="F5" s="19"/>
      <c r="G5" s="151"/>
      <c r="H5" s="21"/>
      <c r="I5" s="19"/>
      <c r="J5" s="19"/>
      <c r="K5" s="19"/>
      <c r="L5" s="19"/>
      <c r="M5" s="19"/>
      <c r="N5" s="19"/>
      <c r="O5" s="19"/>
      <c r="P5" s="19"/>
      <c r="Q5" s="19"/>
      <c r="R5" s="19"/>
      <c r="S5" s="19"/>
      <c r="T5" s="19"/>
      <c r="U5" s="22"/>
      <c r="V5" s="19"/>
      <c r="W5" s="22"/>
      <c r="X5" s="93"/>
      <c r="Y5" s="93"/>
      <c r="Z5" s="93"/>
      <c r="AA5" s="19"/>
      <c r="AB5" s="93"/>
      <c r="AC5" s="93"/>
      <c r="AD5" s="93"/>
      <c r="AE5" s="93"/>
      <c r="AF5" s="93"/>
    </row>
    <row r="6" spans="1:32" ht="18" customHeight="1">
      <c r="A6" s="93"/>
      <c r="B6" s="2" t="str">
        <f t="shared" si="0"/>
        <v>Iana SC</v>
      </c>
      <c r="C6" s="3">
        <v>6</v>
      </c>
      <c r="D6" s="93"/>
      <c r="E6" s="3"/>
      <c r="F6" s="23" t="s">
        <v>240</v>
      </c>
      <c r="G6" s="29" t="s">
        <v>626</v>
      </c>
      <c r="H6" s="25"/>
      <c r="I6" s="25"/>
      <c r="J6" s="25"/>
      <c r="K6" s="25"/>
      <c r="L6" s="152"/>
      <c r="M6" s="19"/>
      <c r="N6" s="33" t="s">
        <v>242</v>
      </c>
      <c r="O6" s="28"/>
      <c r="P6" s="28"/>
      <c r="Q6" s="28"/>
      <c r="R6" s="28"/>
      <c r="S6" s="28"/>
      <c r="T6" s="28"/>
      <c r="U6" s="28"/>
      <c r="V6" s="29" t="str">
        <f>'Chakhei PHC'!G6</f>
        <v>Chakhang PHC</v>
      </c>
      <c r="W6" s="31"/>
      <c r="X6" s="93"/>
      <c r="Y6" s="93"/>
      <c r="Z6" s="93"/>
      <c r="AA6" s="32"/>
      <c r="AB6" s="93"/>
      <c r="AC6" s="93"/>
      <c r="AD6" s="93" t="s">
        <v>243</v>
      </c>
      <c r="AE6" s="93" t="s">
        <v>244</v>
      </c>
      <c r="AF6" s="93"/>
    </row>
    <row r="7" spans="1:32" ht="12.75" customHeight="1">
      <c r="A7" s="93"/>
      <c r="B7" s="2" t="str">
        <f t="shared" si="0"/>
        <v>Iana SC</v>
      </c>
      <c r="C7" s="3">
        <v>7</v>
      </c>
      <c r="D7" s="93"/>
      <c r="E7" s="3"/>
      <c r="F7" s="23" t="s">
        <v>245</v>
      </c>
      <c r="G7" s="29"/>
      <c r="H7" s="30"/>
      <c r="I7" s="30"/>
      <c r="J7" s="30"/>
      <c r="K7" s="30"/>
      <c r="L7" s="31"/>
      <c r="M7" s="19"/>
      <c r="N7" s="33" t="s">
        <v>15</v>
      </c>
      <c r="O7" s="32"/>
      <c r="P7" s="34"/>
      <c r="Q7" s="35"/>
      <c r="R7" s="35"/>
      <c r="S7" s="35"/>
      <c r="T7" s="35"/>
      <c r="U7" s="153"/>
      <c r="V7" s="19"/>
      <c r="W7" s="22"/>
      <c r="X7" s="93"/>
      <c r="Y7" s="93"/>
      <c r="Z7" s="93"/>
      <c r="AA7" s="4"/>
      <c r="AB7" s="93"/>
      <c r="AC7" s="93"/>
      <c r="AD7" s="93"/>
      <c r="AE7" s="93"/>
      <c r="AF7" s="93"/>
    </row>
    <row r="8" spans="1:32" ht="12.75" customHeight="1">
      <c r="A8" s="93"/>
      <c r="B8" s="2" t="str">
        <f t="shared" si="0"/>
        <v>Iana SC</v>
      </c>
      <c r="C8" s="3">
        <v>8</v>
      </c>
      <c r="D8" s="93"/>
      <c r="E8" s="3"/>
      <c r="F8" s="23" t="s">
        <v>246</v>
      </c>
      <c r="G8" s="29" t="s">
        <v>623</v>
      </c>
      <c r="H8" s="30"/>
      <c r="I8" s="30"/>
      <c r="J8" s="30"/>
      <c r="K8" s="30"/>
      <c r="L8" s="31"/>
      <c r="M8" s="19"/>
      <c r="N8" s="33" t="s">
        <v>15</v>
      </c>
      <c r="O8" s="32"/>
      <c r="P8" s="34" t="s">
        <v>625</v>
      </c>
      <c r="Q8" s="35"/>
      <c r="R8" s="35"/>
      <c r="S8" s="35"/>
      <c r="T8" s="35"/>
      <c r="U8" s="153"/>
      <c r="V8" s="19"/>
      <c r="W8" s="22"/>
      <c r="X8" s="93"/>
      <c r="Y8" s="93"/>
      <c r="Z8" s="93"/>
      <c r="AA8" s="4"/>
      <c r="AB8" s="93"/>
      <c r="AC8" s="93"/>
      <c r="AD8" s="93"/>
      <c r="AE8" s="93"/>
      <c r="AF8" s="93"/>
    </row>
    <row r="9" spans="1:32" ht="12.75" customHeight="1">
      <c r="A9" s="93"/>
      <c r="B9" s="2" t="str">
        <f t="shared" si="0"/>
        <v>Iana SC</v>
      </c>
      <c r="C9" s="3">
        <v>9</v>
      </c>
      <c r="D9" s="93"/>
      <c r="E9" s="3"/>
      <c r="F9" s="154"/>
      <c r="G9" s="29"/>
      <c r="H9" s="30"/>
      <c r="I9" s="30"/>
      <c r="J9" s="30"/>
      <c r="K9" s="30"/>
      <c r="L9" s="31"/>
      <c r="M9" s="19"/>
      <c r="N9" s="33" t="s">
        <v>15</v>
      </c>
      <c r="O9" s="32"/>
      <c r="P9" s="34"/>
      <c r="Q9" s="35"/>
      <c r="R9" s="35"/>
      <c r="S9" s="35"/>
      <c r="T9" s="35"/>
      <c r="U9" s="153"/>
      <c r="V9" s="19"/>
      <c r="W9" s="22"/>
      <c r="X9" s="93"/>
      <c r="Y9" s="93"/>
      <c r="Z9" s="93"/>
      <c r="AA9" s="4"/>
      <c r="AB9" s="93"/>
      <c r="AC9" s="93"/>
      <c r="AD9" s="93"/>
      <c r="AE9" s="93"/>
      <c r="AF9" s="93"/>
    </row>
    <row r="10" spans="1:32" ht="12.75" customHeight="1">
      <c r="A10" s="93"/>
      <c r="B10" s="2" t="str">
        <f t="shared" si="0"/>
        <v>Iana SC</v>
      </c>
      <c r="C10" s="3">
        <v>10</v>
      </c>
      <c r="D10" s="93"/>
      <c r="E10" s="3"/>
      <c r="F10" s="154"/>
      <c r="G10" s="29"/>
      <c r="H10" s="30"/>
      <c r="I10" s="30"/>
      <c r="J10" s="30"/>
      <c r="K10" s="30"/>
      <c r="L10" s="31"/>
      <c r="M10" s="19"/>
      <c r="N10" s="33" t="s">
        <v>15</v>
      </c>
      <c r="O10" s="32"/>
      <c r="P10" s="34"/>
      <c r="Q10" s="35"/>
      <c r="R10" s="35"/>
      <c r="S10" s="35"/>
      <c r="T10" s="35"/>
      <c r="U10" s="153"/>
      <c r="V10" s="19"/>
      <c r="W10" s="22"/>
      <c r="X10" s="93"/>
      <c r="Y10" s="93"/>
      <c r="Z10" s="93"/>
      <c r="AA10" s="4"/>
      <c r="AB10" s="93"/>
      <c r="AC10" s="93"/>
      <c r="AD10" s="93"/>
      <c r="AE10" s="93"/>
      <c r="AF10" s="93"/>
    </row>
    <row r="11" spans="1:32" ht="12.75" customHeight="1">
      <c r="A11" s="93"/>
      <c r="B11" s="2" t="str">
        <f t="shared" si="0"/>
        <v>Iana SC</v>
      </c>
      <c r="C11" s="3">
        <v>11</v>
      </c>
      <c r="D11" s="93"/>
      <c r="E11" s="3"/>
      <c r="F11" s="23" t="s">
        <v>247</v>
      </c>
      <c r="G11" s="29" t="s">
        <v>624</v>
      </c>
      <c r="H11" s="30"/>
      <c r="I11" s="30"/>
      <c r="J11" s="30"/>
      <c r="K11" s="30"/>
      <c r="L11" s="31"/>
      <c r="M11" s="19"/>
      <c r="N11" s="33" t="s">
        <v>15</v>
      </c>
      <c r="O11" s="32"/>
      <c r="P11" s="34" t="s">
        <v>636</v>
      </c>
      <c r="Q11" s="35"/>
      <c r="R11" s="35"/>
      <c r="S11" s="35"/>
      <c r="T11" s="35"/>
      <c r="U11" s="153"/>
      <c r="V11" s="19"/>
      <c r="W11" s="22"/>
      <c r="X11" s="93"/>
      <c r="Y11" s="93"/>
      <c r="Z11" s="93"/>
      <c r="AA11" s="4"/>
      <c r="AB11" s="93"/>
      <c r="AC11" s="93"/>
      <c r="AD11" s="93"/>
      <c r="AE11" s="93"/>
      <c r="AF11" s="93"/>
    </row>
    <row r="12" spans="1:32" ht="12.75" customHeight="1">
      <c r="A12" s="93"/>
      <c r="B12" s="2" t="str">
        <f t="shared" si="0"/>
        <v>Iana SC</v>
      </c>
      <c r="C12" s="3">
        <v>12</v>
      </c>
      <c r="D12" s="93"/>
      <c r="E12" s="3"/>
      <c r="F12" s="39"/>
      <c r="G12" s="29"/>
      <c r="H12" s="30"/>
      <c r="I12" s="30"/>
      <c r="J12" s="30"/>
      <c r="K12" s="30"/>
      <c r="L12" s="31"/>
      <c r="M12" s="19"/>
      <c r="N12" s="33" t="s">
        <v>15</v>
      </c>
      <c r="O12" s="32"/>
      <c r="P12" s="34"/>
      <c r="Q12" s="35"/>
      <c r="R12" s="35"/>
      <c r="S12" s="35"/>
      <c r="T12" s="35"/>
      <c r="U12" s="153"/>
      <c r="V12" s="19"/>
      <c r="W12" s="22"/>
      <c r="X12" s="93"/>
      <c r="Y12" s="93"/>
      <c r="Z12" s="93"/>
      <c r="AA12" s="4"/>
      <c r="AB12" s="93"/>
      <c r="AC12" s="93"/>
      <c r="AD12" s="93"/>
      <c r="AE12" s="93"/>
      <c r="AF12" s="93"/>
    </row>
    <row r="13" spans="1:32" ht="12.75" customHeight="1">
      <c r="A13" s="93"/>
      <c r="B13" s="2" t="str">
        <f t="shared" si="0"/>
        <v>Iana SC</v>
      </c>
      <c r="C13" s="3">
        <v>13</v>
      </c>
      <c r="D13" s="93"/>
      <c r="E13" s="3"/>
      <c r="F13" s="39"/>
      <c r="G13" s="29"/>
      <c r="H13" s="30"/>
      <c r="I13" s="30"/>
      <c r="J13" s="30"/>
      <c r="K13" s="30"/>
      <c r="L13" s="31"/>
      <c r="M13" s="19"/>
      <c r="N13" s="33" t="s">
        <v>15</v>
      </c>
      <c r="O13" s="32"/>
      <c r="P13" s="34"/>
      <c r="Q13" s="35"/>
      <c r="R13" s="35"/>
      <c r="S13" s="35"/>
      <c r="T13" s="35"/>
      <c r="U13" s="153"/>
      <c r="V13" s="19"/>
      <c r="W13" s="22"/>
      <c r="X13" s="93"/>
      <c r="Y13" s="93"/>
      <c r="Z13" s="93"/>
      <c r="AA13" s="4"/>
      <c r="AB13" s="93"/>
      <c r="AC13" s="93"/>
      <c r="AD13" s="93"/>
      <c r="AE13" s="93"/>
      <c r="AF13" s="93"/>
    </row>
    <row r="14" spans="1:32" ht="12.75" customHeight="1">
      <c r="A14" s="93"/>
      <c r="B14" s="2" t="str">
        <f t="shared" si="0"/>
        <v>Iana SC</v>
      </c>
      <c r="C14" s="3">
        <v>14</v>
      </c>
      <c r="D14" s="93"/>
      <c r="E14" s="3"/>
      <c r="F14" s="39"/>
      <c r="G14" s="29"/>
      <c r="H14" s="30"/>
      <c r="I14" s="30"/>
      <c r="J14" s="30"/>
      <c r="K14" s="30"/>
      <c r="L14" s="31"/>
      <c r="M14" s="19"/>
      <c r="N14" s="33" t="s">
        <v>15</v>
      </c>
      <c r="O14" s="32"/>
      <c r="P14" s="34"/>
      <c r="Q14" s="35"/>
      <c r="R14" s="35"/>
      <c r="S14" s="35"/>
      <c r="T14" s="35"/>
      <c r="U14" s="153"/>
      <c r="V14" s="19"/>
      <c r="W14" s="22"/>
      <c r="X14" s="93"/>
      <c r="Y14" s="93"/>
      <c r="Z14" s="93"/>
      <c r="AA14" s="4"/>
      <c r="AB14" s="93"/>
      <c r="AC14" s="93"/>
      <c r="AD14" s="93"/>
      <c r="AE14" s="93"/>
      <c r="AF14" s="93"/>
    </row>
    <row r="15" spans="1:32" ht="9" customHeight="1">
      <c r="A15" s="93"/>
      <c r="B15" s="2" t="str">
        <f t="shared" si="0"/>
        <v>Iana SC</v>
      </c>
      <c r="C15" s="3">
        <v>15</v>
      </c>
      <c r="D15" s="93"/>
      <c r="E15" s="4"/>
      <c r="F15" s="4"/>
      <c r="G15" s="109"/>
      <c r="H15" s="7"/>
      <c r="I15" s="7"/>
      <c r="J15" s="7"/>
      <c r="K15" s="7"/>
      <c r="L15" s="7"/>
      <c r="M15" s="7"/>
      <c r="N15" s="7"/>
      <c r="O15" s="7"/>
      <c r="P15" s="7"/>
      <c r="Q15" s="7"/>
      <c r="R15" s="7"/>
      <c r="S15" s="7"/>
      <c r="T15" s="7"/>
      <c r="U15" s="8"/>
      <c r="V15" s="7"/>
      <c r="W15" s="8"/>
      <c r="X15" s="93"/>
      <c r="Y15" s="93"/>
      <c r="Z15" s="93"/>
      <c r="AA15" s="7"/>
      <c r="AB15" s="93"/>
      <c r="AC15" s="93"/>
      <c r="AD15" s="93"/>
      <c r="AE15" s="93"/>
      <c r="AF15" s="93"/>
    </row>
    <row r="16" spans="1:32" ht="6" customHeight="1">
      <c r="A16" s="93"/>
      <c r="B16" s="2" t="str">
        <f t="shared" si="0"/>
        <v>Iana SC</v>
      </c>
      <c r="C16" s="3">
        <v>16</v>
      </c>
      <c r="D16" s="42"/>
      <c r="E16" s="3"/>
      <c r="F16" s="4"/>
      <c r="G16" s="109"/>
      <c r="H16" s="7"/>
      <c r="I16" s="7"/>
      <c r="J16" s="7"/>
      <c r="K16" s="7"/>
      <c r="L16" s="7"/>
      <c r="M16" s="7"/>
      <c r="N16" s="7"/>
      <c r="O16" s="7"/>
      <c r="P16" s="7"/>
      <c r="Q16" s="7"/>
      <c r="R16" s="7"/>
      <c r="S16" s="7"/>
      <c r="T16" s="7"/>
      <c r="U16" s="8"/>
      <c r="V16" s="7"/>
      <c r="W16" s="8"/>
      <c r="X16" s="93"/>
      <c r="Y16" s="93"/>
      <c r="Z16" s="93"/>
      <c r="AA16" s="7"/>
      <c r="AB16" s="93"/>
      <c r="AC16" s="93"/>
      <c r="AD16" s="93"/>
      <c r="AE16" s="93"/>
      <c r="AF16" s="93"/>
    </row>
    <row r="17" spans="1:32" ht="21" customHeight="1">
      <c r="A17" s="93"/>
      <c r="B17" s="2" t="str">
        <f t="shared" si="0"/>
        <v>Iana SC</v>
      </c>
      <c r="C17" s="3">
        <v>17</v>
      </c>
      <c r="D17" s="93"/>
      <c r="E17" s="43" t="s">
        <v>248</v>
      </c>
      <c r="F17" s="44"/>
      <c r="G17" s="118" t="s">
        <v>57</v>
      </c>
      <c r="H17" s="44"/>
      <c r="I17" s="44"/>
      <c r="J17" s="44"/>
      <c r="K17" s="43" t="s">
        <v>249</v>
      </c>
      <c r="L17" s="44"/>
      <c r="M17" s="44"/>
      <c r="N17" s="44"/>
      <c r="O17" s="44"/>
      <c r="P17" s="44"/>
      <c r="Q17" s="44"/>
      <c r="R17" s="44"/>
      <c r="S17" s="44"/>
      <c r="T17" s="44"/>
      <c r="U17" s="44"/>
      <c r="V17" s="44"/>
      <c r="W17" s="155"/>
      <c r="X17" s="156"/>
      <c r="Y17" s="40"/>
      <c r="Z17" s="40"/>
      <c r="AA17" s="157"/>
      <c r="AB17" s="40"/>
      <c r="AC17" s="93"/>
      <c r="AD17" s="93"/>
      <c r="AE17" s="93"/>
      <c r="AF17" s="93"/>
    </row>
    <row r="18" spans="1:32" ht="1.5" customHeight="1">
      <c r="A18" s="93"/>
      <c r="B18" s="2" t="str">
        <f t="shared" si="0"/>
        <v>Iana SC</v>
      </c>
      <c r="C18" s="3">
        <v>18</v>
      </c>
      <c r="D18" s="93"/>
      <c r="E18" s="3"/>
      <c r="F18" s="4"/>
      <c r="G18" s="109"/>
      <c r="H18" s="7"/>
      <c r="I18" s="7"/>
      <c r="J18" s="7"/>
      <c r="K18" s="7"/>
      <c r="L18" s="7"/>
      <c r="M18" s="7"/>
      <c r="N18" s="7"/>
      <c r="O18" s="7"/>
      <c r="P18" s="7"/>
      <c r="Q18" s="7"/>
      <c r="R18" s="7"/>
      <c r="S18" s="7"/>
      <c r="T18" s="7"/>
      <c r="U18" s="8"/>
      <c r="V18" s="7"/>
      <c r="W18" s="8"/>
      <c r="X18" s="93"/>
      <c r="Y18" s="93"/>
      <c r="Z18" s="93"/>
      <c r="AA18" s="7"/>
      <c r="AB18" s="93"/>
      <c r="AC18" s="93"/>
      <c r="AD18" s="93"/>
      <c r="AE18" s="93"/>
      <c r="AF18" s="93"/>
    </row>
    <row r="19" spans="1:32" ht="18" customHeight="1">
      <c r="A19" s="93"/>
      <c r="B19" s="2" t="str">
        <f t="shared" si="0"/>
        <v>Iana SC</v>
      </c>
      <c r="C19" s="3">
        <v>19</v>
      </c>
      <c r="D19" s="93"/>
      <c r="E19" s="58">
        <v>1</v>
      </c>
      <c r="F19" s="158" t="s">
        <v>250</v>
      </c>
      <c r="G19" s="159">
        <v>1</v>
      </c>
      <c r="H19" s="160" t="s">
        <v>251</v>
      </c>
      <c r="I19" s="7"/>
      <c r="J19" s="161">
        <v>1</v>
      </c>
      <c r="K19" s="162" t="s">
        <v>252</v>
      </c>
      <c r="L19" s="163"/>
      <c r="M19" s="163"/>
      <c r="N19" s="163"/>
      <c r="O19" s="163"/>
      <c r="P19" s="163"/>
      <c r="Q19" s="163"/>
      <c r="R19" s="163"/>
      <c r="S19" s="163"/>
      <c r="T19" s="163"/>
      <c r="U19" s="163"/>
      <c r="V19" s="163"/>
      <c r="W19" s="164"/>
      <c r="X19" s="165">
        <f>1.71*G20/100</f>
        <v>11.679300000000001</v>
      </c>
      <c r="Y19" s="166"/>
      <c r="Z19" s="166"/>
      <c r="AA19" s="167"/>
      <c r="AB19" s="166"/>
      <c r="AC19" s="93"/>
      <c r="AD19" s="93"/>
      <c r="AE19" s="93"/>
      <c r="AF19" s="93"/>
    </row>
    <row r="20" spans="1:32" ht="18" customHeight="1">
      <c r="A20" s="93"/>
      <c r="B20" s="2" t="str">
        <f t="shared" si="0"/>
        <v>Iana SC</v>
      </c>
      <c r="C20" s="3">
        <v>20</v>
      </c>
      <c r="D20" s="93"/>
      <c r="E20" s="58">
        <v>2</v>
      </c>
      <c r="F20" s="168" t="s">
        <v>253</v>
      </c>
      <c r="G20" s="159">
        <v>683</v>
      </c>
      <c r="H20" s="160" t="s">
        <v>251</v>
      </c>
      <c r="I20" s="7"/>
      <c r="J20" s="50">
        <v>2</v>
      </c>
      <c r="K20" s="162" t="s">
        <v>254</v>
      </c>
      <c r="L20" s="163"/>
      <c r="M20" s="163"/>
      <c r="N20" s="163"/>
      <c r="O20" s="163"/>
      <c r="P20" s="163"/>
      <c r="Q20" s="163"/>
      <c r="R20" s="163"/>
      <c r="S20" s="163"/>
      <c r="T20" s="163"/>
      <c r="U20" s="163"/>
      <c r="V20" s="163"/>
      <c r="W20" s="164"/>
      <c r="X20" s="165">
        <f>X19-(X19*10/100)</f>
        <v>10.511370000000001</v>
      </c>
      <c r="Y20" s="166"/>
      <c r="Z20" s="166"/>
      <c r="AA20" s="167"/>
      <c r="AB20" s="166"/>
      <c r="AC20" s="93"/>
      <c r="AD20" s="93"/>
      <c r="AE20" s="93"/>
      <c r="AF20" s="93"/>
    </row>
    <row r="21" spans="1:32" ht="18" customHeight="1">
      <c r="A21" s="93"/>
      <c r="B21" s="2" t="str">
        <f t="shared" si="0"/>
        <v>Iana SC</v>
      </c>
      <c r="C21" s="3">
        <v>21</v>
      </c>
      <c r="D21" s="93"/>
      <c r="E21" s="58">
        <v>3</v>
      </c>
      <c r="F21" s="158" t="s">
        <v>255</v>
      </c>
      <c r="G21" s="159">
        <v>132</v>
      </c>
      <c r="H21" s="160" t="s">
        <v>251</v>
      </c>
      <c r="I21" s="169">
        <f>G20/G21</f>
        <v>5.1742424242424239</v>
      </c>
      <c r="J21" s="50">
        <v>3</v>
      </c>
      <c r="K21" s="162" t="s">
        <v>256</v>
      </c>
      <c r="L21" s="163"/>
      <c r="M21" s="163"/>
      <c r="N21" s="163"/>
      <c r="O21" s="163"/>
      <c r="P21" s="163"/>
      <c r="Q21" s="163"/>
      <c r="R21" s="163"/>
      <c r="S21" s="163"/>
      <c r="T21" s="163"/>
      <c r="U21" s="163"/>
      <c r="V21" s="163"/>
      <c r="W21" s="164"/>
      <c r="X21" s="165">
        <f>X20-(X20*17.88/1000)</f>
        <v>10.323426704400001</v>
      </c>
      <c r="Y21" s="166"/>
      <c r="Z21" s="166"/>
      <c r="AA21" s="167"/>
      <c r="AB21" s="166"/>
      <c r="AC21" s="93"/>
      <c r="AD21" s="93"/>
      <c r="AE21" s="93"/>
      <c r="AF21" s="93"/>
    </row>
    <row r="22" spans="1:32" ht="18" customHeight="1">
      <c r="A22" s="93"/>
      <c r="B22" s="2" t="str">
        <f t="shared" si="0"/>
        <v>Iana SC</v>
      </c>
      <c r="C22" s="3">
        <v>22</v>
      </c>
      <c r="D22" s="93"/>
      <c r="E22" s="58">
        <v>4</v>
      </c>
      <c r="F22" s="158" t="s">
        <v>257</v>
      </c>
      <c r="G22" s="159">
        <v>55</v>
      </c>
      <c r="H22" s="160" t="s">
        <v>251</v>
      </c>
      <c r="I22" s="7"/>
      <c r="J22" s="50">
        <v>4</v>
      </c>
      <c r="K22" s="162" t="s">
        <v>258</v>
      </c>
      <c r="L22" s="163"/>
      <c r="M22" s="163"/>
      <c r="N22" s="163"/>
      <c r="O22" s="163"/>
      <c r="P22" s="163"/>
      <c r="Q22" s="163"/>
      <c r="R22" s="163"/>
      <c r="S22" s="163"/>
      <c r="T22" s="163"/>
      <c r="U22" s="163"/>
      <c r="V22" s="163"/>
      <c r="W22" s="164"/>
      <c r="X22" s="165">
        <f>8.78356409745996*G20/100</f>
        <v>59.991742785651532</v>
      </c>
      <c r="Y22" s="166"/>
      <c r="Z22" s="166"/>
      <c r="AA22" s="167"/>
      <c r="AB22" s="166"/>
      <c r="AC22" s="93"/>
      <c r="AD22" s="93"/>
      <c r="AE22" s="93"/>
      <c r="AF22" s="93"/>
    </row>
    <row r="23" spans="1:32" ht="18" customHeight="1">
      <c r="A23" s="93"/>
      <c r="B23" s="2" t="str">
        <f t="shared" si="0"/>
        <v>Iana SC</v>
      </c>
      <c r="C23" s="3">
        <v>23</v>
      </c>
      <c r="D23" s="93"/>
      <c r="E23" s="58">
        <v>5</v>
      </c>
      <c r="F23" s="168" t="s">
        <v>259</v>
      </c>
      <c r="G23" s="159">
        <v>6</v>
      </c>
      <c r="H23" s="160" t="s">
        <v>251</v>
      </c>
      <c r="I23" s="7"/>
      <c r="J23" s="50">
        <v>5</v>
      </c>
      <c r="K23" s="162" t="s">
        <v>260</v>
      </c>
      <c r="L23" s="163"/>
      <c r="M23" s="163"/>
      <c r="N23" s="163"/>
      <c r="O23" s="163"/>
      <c r="P23" s="163"/>
      <c r="Q23" s="163"/>
      <c r="R23" s="163"/>
      <c r="S23" s="163"/>
      <c r="T23" s="163"/>
      <c r="U23" s="163"/>
      <c r="V23" s="163"/>
      <c r="W23" s="164"/>
      <c r="X23" s="165">
        <f>G20*1.6133076913702/100</f>
        <v>11.018891532058467</v>
      </c>
      <c r="Y23" s="166"/>
      <c r="Z23" s="166"/>
      <c r="AA23" s="167"/>
      <c r="AB23" s="166"/>
      <c r="AC23" s="93"/>
      <c r="AD23" s="93"/>
      <c r="AE23" s="93"/>
      <c r="AF23" s="93"/>
    </row>
    <row r="24" spans="1:32" ht="18" customHeight="1">
      <c r="A24" s="93"/>
      <c r="B24" s="2" t="str">
        <f t="shared" si="0"/>
        <v>Iana SC</v>
      </c>
      <c r="C24" s="3">
        <v>24</v>
      </c>
      <c r="D24" s="93"/>
      <c r="E24" s="58">
        <v>6</v>
      </c>
      <c r="F24" s="168" t="s">
        <v>261</v>
      </c>
      <c r="G24" s="159">
        <v>9</v>
      </c>
      <c r="H24" s="160" t="s">
        <v>251</v>
      </c>
      <c r="I24" s="7"/>
      <c r="J24" s="50">
        <v>6</v>
      </c>
      <c r="K24" s="162" t="s">
        <v>262</v>
      </c>
      <c r="L24" s="163"/>
      <c r="M24" s="163"/>
      <c r="N24" s="163"/>
      <c r="O24" s="163"/>
      <c r="P24" s="163"/>
      <c r="Q24" s="163"/>
      <c r="R24" s="163"/>
      <c r="S24" s="163"/>
      <c r="T24" s="163"/>
      <c r="U24" s="163"/>
      <c r="V24" s="163"/>
      <c r="W24" s="164"/>
      <c r="X24" s="165">
        <f>G20*1.60524115291335/100</f>
        <v>10.96379707439818</v>
      </c>
      <c r="Y24" s="166"/>
      <c r="Z24" s="166"/>
      <c r="AA24" s="167"/>
      <c r="AB24" s="166"/>
      <c r="AC24" s="93"/>
      <c r="AD24" s="93"/>
      <c r="AE24" s="93"/>
      <c r="AF24" s="93"/>
    </row>
    <row r="25" spans="1:32" ht="18" customHeight="1">
      <c r="A25" s="93"/>
      <c r="B25" s="2" t="str">
        <f t="shared" si="0"/>
        <v>Iana SC</v>
      </c>
      <c r="C25" s="3">
        <v>25</v>
      </c>
      <c r="D25" s="93"/>
      <c r="E25" s="58">
        <v>7</v>
      </c>
      <c r="F25" s="168" t="s">
        <v>263</v>
      </c>
      <c r="G25" s="159">
        <v>9</v>
      </c>
      <c r="H25" s="160" t="s">
        <v>251</v>
      </c>
      <c r="I25" s="7"/>
      <c r="J25" s="50">
        <v>7</v>
      </c>
      <c r="K25" s="162" t="s">
        <v>264</v>
      </c>
      <c r="L25" s="163"/>
      <c r="M25" s="163"/>
      <c r="N25" s="163"/>
      <c r="O25" s="163"/>
      <c r="P25" s="163"/>
      <c r="Q25" s="163"/>
      <c r="R25" s="163"/>
      <c r="S25" s="163"/>
      <c r="T25" s="163"/>
      <c r="U25" s="163"/>
      <c r="V25" s="163"/>
      <c r="W25" s="164"/>
      <c r="X25" s="165">
        <f>G20*1.60122805003106/100</f>
        <v>10.93638758171214</v>
      </c>
      <c r="Y25" s="166"/>
      <c r="Z25" s="166"/>
      <c r="AA25" s="167"/>
      <c r="AB25" s="166"/>
      <c r="AC25" s="93"/>
      <c r="AD25" s="93"/>
      <c r="AE25" s="93"/>
      <c r="AF25" s="93"/>
    </row>
    <row r="26" spans="1:32" ht="18" customHeight="1">
      <c r="A26" s="93"/>
      <c r="B26" s="2" t="str">
        <f t="shared" si="0"/>
        <v>Iana SC</v>
      </c>
      <c r="C26" s="3">
        <v>26</v>
      </c>
      <c r="D26" s="93"/>
      <c r="E26" s="58">
        <v>8</v>
      </c>
      <c r="F26" s="168" t="s">
        <v>265</v>
      </c>
      <c r="G26" s="159">
        <v>8</v>
      </c>
      <c r="H26" s="160" t="s">
        <v>251</v>
      </c>
      <c r="I26" s="7"/>
      <c r="J26" s="50">
        <v>8</v>
      </c>
      <c r="K26" s="162" t="s">
        <v>266</v>
      </c>
      <c r="L26" s="163"/>
      <c r="M26" s="163"/>
      <c r="N26" s="163"/>
      <c r="O26" s="163"/>
      <c r="P26" s="163"/>
      <c r="Q26" s="163"/>
      <c r="R26" s="163"/>
      <c r="S26" s="163"/>
      <c r="T26" s="163"/>
      <c r="U26" s="163"/>
      <c r="V26" s="163"/>
      <c r="W26" s="164"/>
      <c r="X26" s="165">
        <f>X24*9</f>
        <v>98.67417366958361</v>
      </c>
      <c r="Y26" s="166"/>
      <c r="Z26" s="166"/>
      <c r="AA26" s="167"/>
      <c r="AB26" s="166"/>
      <c r="AC26" s="93"/>
      <c r="AD26" s="93"/>
      <c r="AE26" s="93"/>
      <c r="AF26" s="93"/>
    </row>
    <row r="27" spans="1:32" ht="18" customHeight="1">
      <c r="A27" s="93"/>
      <c r="B27" s="2" t="str">
        <f t="shared" si="0"/>
        <v>Iana SC</v>
      </c>
      <c r="C27" s="3">
        <v>27</v>
      </c>
      <c r="D27" s="93"/>
      <c r="E27" s="58">
        <v>9</v>
      </c>
      <c r="F27" s="168" t="s">
        <v>267</v>
      </c>
      <c r="G27" s="159">
        <v>7</v>
      </c>
      <c r="H27" s="160" t="s">
        <v>251</v>
      </c>
      <c r="I27" s="7"/>
      <c r="J27" s="50">
        <v>9</v>
      </c>
      <c r="K27" s="162" t="s">
        <v>268</v>
      </c>
      <c r="L27" s="163"/>
      <c r="M27" s="163"/>
      <c r="N27" s="163"/>
      <c r="O27" s="163"/>
      <c r="P27" s="163"/>
      <c r="Q27" s="163"/>
      <c r="R27" s="163"/>
      <c r="S27" s="163"/>
      <c r="T27" s="163"/>
      <c r="U27" s="163"/>
      <c r="V27" s="163"/>
      <c r="W27" s="164"/>
      <c r="X27" s="165">
        <f>37*G20/100</f>
        <v>252.71</v>
      </c>
      <c r="Y27" s="166"/>
      <c r="Z27" s="166"/>
      <c r="AA27" s="167"/>
      <c r="AB27" s="166"/>
      <c r="AC27" s="93"/>
      <c r="AD27" s="93"/>
      <c r="AE27" s="93"/>
      <c r="AF27" s="93"/>
    </row>
    <row r="28" spans="1:32" ht="18" customHeight="1">
      <c r="A28" s="93"/>
      <c r="B28" s="2" t="str">
        <f t="shared" si="0"/>
        <v>Iana SC</v>
      </c>
      <c r="C28" s="3">
        <v>28</v>
      </c>
      <c r="D28" s="93"/>
      <c r="E28" s="58">
        <v>10</v>
      </c>
      <c r="F28" s="168" t="s">
        <v>269</v>
      </c>
      <c r="G28" s="159">
        <v>1</v>
      </c>
      <c r="H28" s="160" t="s">
        <v>251</v>
      </c>
      <c r="I28" s="7"/>
      <c r="J28" s="50">
        <v>10</v>
      </c>
      <c r="K28" s="162" t="s">
        <v>270</v>
      </c>
      <c r="L28" s="163"/>
      <c r="M28" s="163"/>
      <c r="N28" s="163"/>
      <c r="O28" s="163"/>
      <c r="P28" s="163"/>
      <c r="Q28" s="163"/>
      <c r="R28" s="163"/>
      <c r="S28" s="163"/>
      <c r="T28" s="163"/>
      <c r="U28" s="163"/>
      <c r="V28" s="163"/>
      <c r="W28" s="164"/>
      <c r="X28" s="165">
        <f>X27</f>
        <v>252.71</v>
      </c>
      <c r="Y28" s="166"/>
      <c r="Z28" s="166"/>
      <c r="AA28" s="167"/>
      <c r="AB28" s="166"/>
      <c r="AC28" s="93"/>
      <c r="AD28" s="93"/>
      <c r="AE28" s="93"/>
      <c r="AF28" s="93"/>
    </row>
    <row r="29" spans="1:32" ht="18" customHeight="1">
      <c r="A29" s="93"/>
      <c r="B29" s="2" t="str">
        <f t="shared" si="0"/>
        <v>Iana SC</v>
      </c>
      <c r="C29" s="3">
        <v>29</v>
      </c>
      <c r="D29" s="93"/>
      <c r="E29" s="58">
        <v>11</v>
      </c>
      <c r="F29" s="170" t="s">
        <v>271</v>
      </c>
      <c r="G29" s="159">
        <v>0</v>
      </c>
      <c r="H29" s="160" t="s">
        <v>251</v>
      </c>
      <c r="I29" s="7"/>
      <c r="J29" s="50">
        <v>11</v>
      </c>
      <c r="K29" s="162" t="s">
        <v>272</v>
      </c>
      <c r="L29" s="163"/>
      <c r="M29" s="163"/>
      <c r="N29" s="163"/>
      <c r="O29" s="163"/>
      <c r="P29" s="163"/>
      <c r="Q29" s="163"/>
      <c r="R29" s="163"/>
      <c r="S29" s="163"/>
      <c r="T29" s="163"/>
      <c r="U29" s="163"/>
      <c r="V29" s="163"/>
      <c r="W29" s="164"/>
      <c r="X29" s="165">
        <f>X27</f>
        <v>252.71</v>
      </c>
      <c r="Y29" s="166"/>
      <c r="Z29" s="166"/>
      <c r="AA29" s="167"/>
      <c r="AB29" s="166"/>
      <c r="AC29" s="93"/>
      <c r="AD29" s="93"/>
      <c r="AE29" s="93"/>
      <c r="AF29" s="93"/>
    </row>
    <row r="30" spans="1:32" ht="18" customHeight="1">
      <c r="A30" s="93"/>
      <c r="B30" s="2" t="str">
        <f t="shared" si="0"/>
        <v>Iana SC</v>
      </c>
      <c r="C30" s="3">
        <v>30</v>
      </c>
      <c r="D30" s="93"/>
      <c r="E30" s="58">
        <v>12</v>
      </c>
      <c r="F30" s="170" t="s">
        <v>273</v>
      </c>
      <c r="G30" s="159">
        <v>1</v>
      </c>
      <c r="H30" s="160" t="s">
        <v>251</v>
      </c>
      <c r="I30" s="7"/>
      <c r="J30" s="50">
        <v>12</v>
      </c>
      <c r="K30" s="162" t="s">
        <v>274</v>
      </c>
      <c r="L30" s="163"/>
      <c r="M30" s="163"/>
      <c r="N30" s="163"/>
      <c r="O30" s="163"/>
      <c r="P30" s="163"/>
      <c r="Q30" s="163"/>
      <c r="R30" s="163"/>
      <c r="S30" s="163"/>
      <c r="T30" s="163"/>
      <c r="U30" s="163"/>
      <c r="V30" s="163"/>
      <c r="W30" s="164"/>
      <c r="X30" s="165">
        <f>X27</f>
        <v>252.71</v>
      </c>
      <c r="Y30" s="166"/>
      <c r="Z30" s="166"/>
      <c r="AA30" s="167"/>
      <c r="AB30" s="166"/>
      <c r="AC30" s="93"/>
      <c r="AD30" s="93"/>
      <c r="AE30" s="93"/>
      <c r="AF30" s="93"/>
    </row>
    <row r="31" spans="1:32" ht="18" customHeight="1">
      <c r="A31" s="93"/>
      <c r="B31" s="2" t="str">
        <f t="shared" si="0"/>
        <v>Iana SC</v>
      </c>
      <c r="C31" s="3">
        <v>31</v>
      </c>
      <c r="D31" s="93"/>
      <c r="E31" s="58">
        <v>13</v>
      </c>
      <c r="F31" s="158" t="s">
        <v>275</v>
      </c>
      <c r="G31" s="159">
        <v>67</v>
      </c>
      <c r="H31" s="160" t="s">
        <v>251</v>
      </c>
      <c r="I31" s="7"/>
      <c r="J31" s="50">
        <v>13</v>
      </c>
      <c r="K31" s="162" t="s">
        <v>276</v>
      </c>
      <c r="L31" s="163"/>
      <c r="M31" s="163"/>
      <c r="N31" s="163"/>
      <c r="O31" s="163"/>
      <c r="P31" s="163"/>
      <c r="Q31" s="163"/>
      <c r="R31" s="163"/>
      <c r="S31" s="163"/>
      <c r="T31" s="163"/>
      <c r="U31" s="163"/>
      <c r="V31" s="163"/>
      <c r="W31" s="164"/>
      <c r="X31" s="165">
        <f>49*X27/100</f>
        <v>123.82790000000001</v>
      </c>
      <c r="Y31" s="166"/>
      <c r="Z31" s="166"/>
      <c r="AA31" s="167"/>
      <c r="AB31" s="166"/>
      <c r="AC31" s="93"/>
      <c r="AD31" s="93"/>
      <c r="AE31" s="93"/>
      <c r="AF31" s="93"/>
    </row>
    <row r="32" spans="1:32" ht="18" customHeight="1">
      <c r="A32" s="93"/>
      <c r="B32" s="2" t="str">
        <f t="shared" si="0"/>
        <v>Iana SC</v>
      </c>
      <c r="C32" s="3">
        <v>32</v>
      </c>
      <c r="D32" s="93"/>
      <c r="E32" s="58">
        <v>14</v>
      </c>
      <c r="F32" s="158" t="s">
        <v>277</v>
      </c>
      <c r="G32" s="159">
        <v>24</v>
      </c>
      <c r="H32" s="160" t="s">
        <v>251</v>
      </c>
      <c r="I32" s="7"/>
      <c r="J32" s="50">
        <v>14</v>
      </c>
      <c r="K32" s="162" t="s">
        <v>278</v>
      </c>
      <c r="L32" s="163"/>
      <c r="M32" s="163"/>
      <c r="N32" s="163"/>
      <c r="O32" s="163"/>
      <c r="P32" s="163"/>
      <c r="Q32" s="163"/>
      <c r="R32" s="163"/>
      <c r="S32" s="163"/>
      <c r="T32" s="163"/>
      <c r="U32" s="163"/>
      <c r="V32" s="163"/>
      <c r="W32" s="164"/>
      <c r="X32" s="165">
        <f>49*X27/100</f>
        <v>123.82790000000001</v>
      </c>
      <c r="Y32" s="166"/>
      <c r="Z32" s="166"/>
      <c r="AA32" s="167"/>
      <c r="AB32" s="166"/>
      <c r="AC32" s="93"/>
      <c r="AD32" s="93"/>
      <c r="AE32" s="93"/>
      <c r="AF32" s="93"/>
    </row>
    <row r="33" spans="1:32" ht="21" customHeight="1">
      <c r="A33" s="93"/>
      <c r="B33" s="2" t="str">
        <f t="shared" si="0"/>
        <v>Iana SC</v>
      </c>
      <c r="C33" s="3">
        <v>33</v>
      </c>
      <c r="D33" s="93"/>
      <c r="E33" s="58">
        <v>15</v>
      </c>
      <c r="F33" s="158" t="s">
        <v>279</v>
      </c>
      <c r="G33" s="159">
        <v>1</v>
      </c>
      <c r="H33" s="160" t="s">
        <v>251</v>
      </c>
      <c r="I33" s="7"/>
      <c r="J33" s="50">
        <v>15</v>
      </c>
      <c r="K33" s="162" t="s">
        <v>280</v>
      </c>
      <c r="L33" s="163"/>
      <c r="M33" s="163"/>
      <c r="N33" s="163"/>
      <c r="O33" s="163"/>
      <c r="P33" s="163"/>
      <c r="Q33" s="163"/>
      <c r="R33" s="163"/>
      <c r="S33" s="163"/>
      <c r="T33" s="163"/>
      <c r="U33" s="163"/>
      <c r="V33" s="163"/>
      <c r="W33" s="164"/>
      <c r="X33" s="165">
        <f>12*G20/100</f>
        <v>81.96</v>
      </c>
      <c r="Y33" s="166"/>
      <c r="Z33" s="166"/>
      <c r="AA33" s="167"/>
      <c r="AB33" s="166"/>
      <c r="AC33" s="93"/>
      <c r="AD33" s="93"/>
      <c r="AE33" s="93"/>
      <c r="AF33" s="93"/>
    </row>
    <row r="34" spans="1:32" ht="39" customHeight="1">
      <c r="A34" s="93"/>
      <c r="B34" s="2" t="str">
        <f t="shared" si="0"/>
        <v>Iana SC</v>
      </c>
      <c r="C34" s="3">
        <v>34</v>
      </c>
      <c r="D34" s="93"/>
      <c r="E34" s="171" t="s">
        <v>281</v>
      </c>
      <c r="F34" s="172" t="s">
        <v>282</v>
      </c>
      <c r="G34" s="109"/>
      <c r="H34" s="7"/>
      <c r="I34" s="7"/>
      <c r="J34" s="173"/>
      <c r="K34" s="173"/>
      <c r="L34" s="173"/>
      <c r="M34" s="173"/>
      <c r="N34" s="173"/>
      <c r="O34" s="173"/>
      <c r="P34" s="173"/>
      <c r="Q34" s="173"/>
      <c r="R34" s="173"/>
      <c r="S34" s="173"/>
      <c r="T34" s="173"/>
      <c r="U34" s="173"/>
      <c r="V34" s="173"/>
      <c r="W34" s="173"/>
      <c r="X34" s="173"/>
      <c r="Y34" s="174"/>
      <c r="Z34" s="174"/>
      <c r="AA34" s="173"/>
      <c r="AB34" s="174"/>
      <c r="AC34" s="93"/>
      <c r="AD34" s="93"/>
      <c r="AE34" s="93"/>
      <c r="AF34" s="93"/>
    </row>
    <row r="35" spans="1:32" ht="1.5" customHeight="1">
      <c r="A35" s="93"/>
      <c r="B35" s="2" t="str">
        <f t="shared" si="0"/>
        <v>Iana SC</v>
      </c>
      <c r="C35" s="3">
        <v>35</v>
      </c>
      <c r="D35" s="93"/>
      <c r="E35" s="4"/>
      <c r="F35" s="4"/>
      <c r="G35" s="109"/>
      <c r="H35" s="7"/>
      <c r="I35" s="7"/>
      <c r="J35" s="7"/>
      <c r="K35" s="7"/>
      <c r="L35" s="7"/>
      <c r="M35" s="7"/>
      <c r="N35" s="7"/>
      <c r="O35" s="7"/>
      <c r="P35" s="7"/>
      <c r="Q35" s="7"/>
      <c r="R35" s="7"/>
      <c r="S35" s="7"/>
      <c r="T35" s="7"/>
      <c r="U35" s="8"/>
      <c r="V35" s="7"/>
      <c r="W35" s="8"/>
      <c r="X35" s="2"/>
      <c r="Y35" s="2"/>
      <c r="Z35" s="2"/>
      <c r="AA35" s="7"/>
      <c r="AB35" s="2"/>
      <c r="AC35" s="93"/>
      <c r="AD35" s="93"/>
      <c r="AE35" s="93"/>
      <c r="AF35" s="93"/>
    </row>
    <row r="36" spans="1:32" ht="16.5" customHeight="1">
      <c r="A36" s="93"/>
      <c r="B36" s="2" t="str">
        <f t="shared" si="0"/>
        <v>Iana SC</v>
      </c>
      <c r="C36" s="3">
        <v>36</v>
      </c>
      <c r="D36" s="4" t="s">
        <v>55</v>
      </c>
      <c r="E36" s="43" t="s">
        <v>283</v>
      </c>
      <c r="F36" s="44"/>
      <c r="G36" s="118" t="s">
        <v>57</v>
      </c>
      <c r="H36" s="46" t="s">
        <v>28</v>
      </c>
      <c r="I36" s="46" t="s">
        <v>29</v>
      </c>
      <c r="J36" s="46" t="s">
        <v>30</v>
      </c>
      <c r="K36" s="46" t="s">
        <v>31</v>
      </c>
      <c r="L36" s="46" t="s">
        <v>32</v>
      </c>
      <c r="M36" s="46" t="s">
        <v>33</v>
      </c>
      <c r="N36" s="46" t="s">
        <v>34</v>
      </c>
      <c r="O36" s="46" t="s">
        <v>35</v>
      </c>
      <c r="P36" s="46" t="s">
        <v>36</v>
      </c>
      <c r="Q36" s="46" t="s">
        <v>37</v>
      </c>
      <c r="R36" s="46" t="s">
        <v>38</v>
      </c>
      <c r="S36" s="46" t="s">
        <v>39</v>
      </c>
      <c r="T36" s="46" t="s">
        <v>40</v>
      </c>
      <c r="U36" s="47" t="s">
        <v>41</v>
      </c>
      <c r="V36" s="48" t="s">
        <v>42</v>
      </c>
      <c r="W36" s="175" t="s">
        <v>123</v>
      </c>
      <c r="X36" s="46" t="s">
        <v>44</v>
      </c>
      <c r="Y36" s="176"/>
      <c r="Z36" s="176"/>
      <c r="AA36" s="177" t="s">
        <v>124</v>
      </c>
      <c r="AB36" s="176"/>
      <c r="AC36" s="93"/>
      <c r="AD36" s="93"/>
      <c r="AE36" s="93"/>
      <c r="AF36" s="93"/>
    </row>
    <row r="37" spans="1:32" ht="1.5" customHeight="1">
      <c r="A37" s="93"/>
      <c r="B37" s="2" t="str">
        <f t="shared" si="0"/>
        <v>Iana SC</v>
      </c>
      <c r="C37" s="3">
        <v>37</v>
      </c>
      <c r="D37" s="42"/>
      <c r="E37" s="3"/>
      <c r="F37" s="4"/>
      <c r="G37" s="109"/>
      <c r="H37" s="7"/>
      <c r="I37" s="7"/>
      <c r="J37" s="7"/>
      <c r="K37" s="7"/>
      <c r="L37" s="7"/>
      <c r="M37" s="7"/>
      <c r="N37" s="7"/>
      <c r="O37" s="7"/>
      <c r="P37" s="7"/>
      <c r="Q37" s="7"/>
      <c r="R37" s="7"/>
      <c r="S37" s="7"/>
      <c r="T37" s="7"/>
      <c r="U37" s="8"/>
      <c r="V37" s="7"/>
      <c r="W37" s="8"/>
      <c r="X37" s="2"/>
      <c r="Y37" s="2"/>
      <c r="Z37" s="2"/>
      <c r="AA37" s="7"/>
      <c r="AB37" s="2"/>
      <c r="AC37" s="93"/>
      <c r="AD37" s="93"/>
      <c r="AE37" s="93"/>
      <c r="AF37" s="93"/>
    </row>
    <row r="38" spans="1:32" ht="13.5" customHeight="1">
      <c r="A38" s="93"/>
      <c r="B38" s="2" t="str">
        <f t="shared" si="0"/>
        <v>Iana SC</v>
      </c>
      <c r="C38" s="3">
        <v>38</v>
      </c>
      <c r="D38" s="93"/>
      <c r="E38" s="178">
        <v>1</v>
      </c>
      <c r="F38" s="179" t="s">
        <v>284</v>
      </c>
      <c r="G38" s="86" t="s">
        <v>251</v>
      </c>
      <c r="H38" s="61">
        <v>1</v>
      </c>
      <c r="I38" s="61">
        <v>2</v>
      </c>
      <c r="J38" s="61">
        <v>1</v>
      </c>
      <c r="K38" s="61"/>
      <c r="L38" s="61"/>
      <c r="M38" s="61"/>
      <c r="N38" s="61"/>
      <c r="O38" s="61"/>
      <c r="P38" s="61"/>
      <c r="Q38" s="61">
        <v>0</v>
      </c>
      <c r="R38" s="61">
        <v>1</v>
      </c>
      <c r="S38" s="61">
        <v>2</v>
      </c>
      <c r="T38" s="62">
        <f t="shared" ref="T38:T65" si="1">SUM(H38:S38)</f>
        <v>7</v>
      </c>
      <c r="U38" s="63">
        <f>X19</f>
        <v>11.679300000000001</v>
      </c>
      <c r="V38" s="75">
        <f>T38/X19</f>
        <v>0.59935098850102309</v>
      </c>
      <c r="W38" s="89">
        <v>5</v>
      </c>
      <c r="X38" s="130"/>
      <c r="Y38" s="180"/>
      <c r="Z38" s="180"/>
      <c r="AA38" s="130" t="s">
        <v>285</v>
      </c>
      <c r="AB38" s="180"/>
      <c r="AC38" s="93"/>
      <c r="AD38" s="106" t="str">
        <f t="shared" ref="AD38:AD64" si="2">F38</f>
        <v>ANC Registration (Ongoing) *</v>
      </c>
      <c r="AE38" s="106" t="s">
        <v>286</v>
      </c>
      <c r="AF38" s="93"/>
    </row>
    <row r="39" spans="1:32" ht="14.25" customHeight="1">
      <c r="A39" s="93"/>
      <c r="B39" s="2" t="str">
        <f t="shared" si="0"/>
        <v>Iana SC</v>
      </c>
      <c r="C39" s="3">
        <v>39</v>
      </c>
      <c r="D39" s="42"/>
      <c r="E39" s="181">
        <v>2</v>
      </c>
      <c r="F39" s="182" t="s">
        <v>287</v>
      </c>
      <c r="G39" s="86" t="s">
        <v>251</v>
      </c>
      <c r="H39" s="61">
        <v>1</v>
      </c>
      <c r="I39" s="61">
        <v>2</v>
      </c>
      <c r="J39" s="61">
        <v>1</v>
      </c>
      <c r="K39" s="61"/>
      <c r="L39" s="61"/>
      <c r="M39" s="61"/>
      <c r="N39" s="61"/>
      <c r="O39" s="61"/>
      <c r="P39" s="61"/>
      <c r="Q39" s="61">
        <v>0</v>
      </c>
      <c r="R39" s="61">
        <v>1</v>
      </c>
      <c r="S39" s="61">
        <v>2</v>
      </c>
      <c r="T39" s="62">
        <f t="shared" si="1"/>
        <v>7</v>
      </c>
      <c r="U39" s="63">
        <f>T38</f>
        <v>7</v>
      </c>
      <c r="V39" s="75">
        <f>T39/T38</f>
        <v>1</v>
      </c>
      <c r="W39" s="89">
        <v>10</v>
      </c>
      <c r="X39" s="130"/>
      <c r="Y39" s="180"/>
      <c r="Z39" s="180"/>
      <c r="AA39" s="130" t="s">
        <v>288</v>
      </c>
      <c r="AB39" s="180"/>
      <c r="AC39" s="93"/>
      <c r="AD39" s="106" t="str">
        <f t="shared" si="2"/>
        <v>No. of pregnant women registered within first trimester of Pregnancy (within 12 wks)*</v>
      </c>
      <c r="AE39" s="106" t="s">
        <v>289</v>
      </c>
      <c r="AF39" s="93"/>
    </row>
    <row r="40" spans="1:32" ht="14.25" customHeight="1">
      <c r="A40" s="93"/>
      <c r="B40" s="2" t="str">
        <f t="shared" si="0"/>
        <v>Iana SC</v>
      </c>
      <c r="C40" s="3">
        <v>40</v>
      </c>
      <c r="D40" s="42"/>
      <c r="E40" s="181">
        <v>3</v>
      </c>
      <c r="F40" s="182" t="s">
        <v>290</v>
      </c>
      <c r="G40" s="86" t="s">
        <v>251</v>
      </c>
      <c r="H40" s="61">
        <v>0</v>
      </c>
      <c r="I40" s="61">
        <v>0</v>
      </c>
      <c r="J40" s="61">
        <v>0</v>
      </c>
      <c r="K40" s="61"/>
      <c r="L40" s="61"/>
      <c r="M40" s="61"/>
      <c r="N40" s="61"/>
      <c r="O40" s="61"/>
      <c r="P40" s="61"/>
      <c r="Q40" s="61">
        <v>0</v>
      </c>
      <c r="R40" s="61">
        <v>0</v>
      </c>
      <c r="S40" s="61">
        <v>0</v>
      </c>
      <c r="T40" s="62">
        <f t="shared" si="1"/>
        <v>0</v>
      </c>
      <c r="U40" s="63">
        <f t="shared" ref="U40:U44" si="3">U39</f>
        <v>7</v>
      </c>
      <c r="V40" s="75">
        <f>T40/T38</f>
        <v>0</v>
      </c>
      <c r="W40" s="89">
        <v>10</v>
      </c>
      <c r="X40" s="76"/>
      <c r="Y40" s="183"/>
      <c r="Z40" s="183"/>
      <c r="AA40" s="130" t="s">
        <v>288</v>
      </c>
      <c r="AB40" s="183"/>
      <c r="AC40" s="93"/>
      <c r="AD40" s="106" t="str">
        <f t="shared" si="2"/>
        <v>No. of pregnant women received 4 or more  ANC check-ups during their pregnancy *</v>
      </c>
      <c r="AE40" s="106" t="s">
        <v>289</v>
      </c>
      <c r="AF40" s="93"/>
    </row>
    <row r="41" spans="1:32" ht="13.5" customHeight="1">
      <c r="A41" s="93"/>
      <c r="B41" s="2" t="str">
        <f t="shared" si="0"/>
        <v>Iana SC</v>
      </c>
      <c r="C41" s="3">
        <v>41</v>
      </c>
      <c r="D41" s="42"/>
      <c r="E41" s="54">
        <v>4</v>
      </c>
      <c r="F41" s="71" t="s">
        <v>291</v>
      </c>
      <c r="G41" s="86" t="s">
        <v>251</v>
      </c>
      <c r="H41" s="61">
        <v>0</v>
      </c>
      <c r="I41" s="61">
        <v>1</v>
      </c>
      <c r="J41" s="61">
        <v>0</v>
      </c>
      <c r="K41" s="61"/>
      <c r="L41" s="61"/>
      <c r="M41" s="61"/>
      <c r="N41" s="61"/>
      <c r="O41" s="61"/>
      <c r="P41" s="61"/>
      <c r="Q41" s="61">
        <v>0</v>
      </c>
      <c r="R41" s="61">
        <v>0</v>
      </c>
      <c r="S41" s="61">
        <v>0</v>
      </c>
      <c r="T41" s="62">
        <f t="shared" si="1"/>
        <v>1</v>
      </c>
      <c r="U41" s="63">
        <f t="shared" si="3"/>
        <v>7</v>
      </c>
      <c r="V41" s="75">
        <f t="shared" ref="V41:V44" si="4">T41/U41</f>
        <v>0.14285714285714285</v>
      </c>
      <c r="W41" s="63">
        <v>5</v>
      </c>
      <c r="X41" s="76"/>
      <c r="Y41" s="183"/>
      <c r="Z41" s="183"/>
      <c r="AA41" s="130" t="s">
        <v>288</v>
      </c>
      <c r="AB41" s="183"/>
      <c r="AC41" s="93"/>
      <c r="AD41" s="106" t="str">
        <f t="shared" si="2"/>
        <v>No. of Pregnant women rgiven 180 tab of IFA</v>
      </c>
      <c r="AE41" s="106" t="s">
        <v>289</v>
      </c>
      <c r="AF41" s="93"/>
    </row>
    <row r="42" spans="1:32" ht="13.5" customHeight="1">
      <c r="A42" s="93"/>
      <c r="B42" s="2" t="str">
        <f t="shared" si="0"/>
        <v>Iana SC</v>
      </c>
      <c r="C42" s="3">
        <v>42</v>
      </c>
      <c r="D42" s="42"/>
      <c r="E42" s="58">
        <v>5</v>
      </c>
      <c r="F42" s="71" t="s">
        <v>292</v>
      </c>
      <c r="G42" s="86" t="s">
        <v>251</v>
      </c>
      <c r="H42" s="61">
        <v>0</v>
      </c>
      <c r="I42" s="61">
        <v>1</v>
      </c>
      <c r="J42" s="61">
        <v>0</v>
      </c>
      <c r="K42" s="61"/>
      <c r="L42" s="61"/>
      <c r="M42" s="61"/>
      <c r="N42" s="61"/>
      <c r="O42" s="61"/>
      <c r="P42" s="61"/>
      <c r="Q42" s="61">
        <v>0</v>
      </c>
      <c r="R42" s="61">
        <v>0</v>
      </c>
      <c r="S42" s="61">
        <v>0</v>
      </c>
      <c r="T42" s="62">
        <f t="shared" si="1"/>
        <v>1</v>
      </c>
      <c r="U42" s="63">
        <f t="shared" si="3"/>
        <v>7</v>
      </c>
      <c r="V42" s="75">
        <f t="shared" si="4"/>
        <v>0.14285714285714285</v>
      </c>
      <c r="W42" s="63"/>
      <c r="X42" s="76"/>
      <c r="Y42" s="183"/>
      <c r="Z42" s="183"/>
      <c r="AA42" s="130" t="s">
        <v>288</v>
      </c>
      <c r="AB42" s="183"/>
      <c r="AC42" s="93"/>
      <c r="AD42" s="106" t="str">
        <f t="shared" si="2"/>
        <v>No. of Pregnant women rgiven 360 tab of Calcium</v>
      </c>
      <c r="AE42" s="106" t="s">
        <v>289</v>
      </c>
      <c r="AF42" s="93"/>
    </row>
    <row r="43" spans="1:32" ht="13.5" customHeight="1">
      <c r="A43" s="93"/>
      <c r="B43" s="2" t="str">
        <f t="shared" si="0"/>
        <v>Iana SC</v>
      </c>
      <c r="C43" s="3">
        <v>43</v>
      </c>
      <c r="D43" s="42"/>
      <c r="E43" s="58">
        <v>6</v>
      </c>
      <c r="F43" s="71" t="s">
        <v>293</v>
      </c>
      <c r="G43" s="86" t="s">
        <v>251</v>
      </c>
      <c r="H43" s="61">
        <v>2</v>
      </c>
      <c r="I43" s="61">
        <v>2</v>
      </c>
      <c r="J43" s="61">
        <v>1</v>
      </c>
      <c r="K43" s="61"/>
      <c r="L43" s="61"/>
      <c r="M43" s="61"/>
      <c r="N43" s="61"/>
      <c r="O43" s="61"/>
      <c r="P43" s="61"/>
      <c r="Q43" s="61">
        <v>0</v>
      </c>
      <c r="R43" s="61">
        <v>0</v>
      </c>
      <c r="S43" s="61">
        <v>1</v>
      </c>
      <c r="T43" s="62">
        <f t="shared" si="1"/>
        <v>6</v>
      </c>
      <c r="U43" s="63">
        <f t="shared" si="3"/>
        <v>7</v>
      </c>
      <c r="V43" s="75">
        <f t="shared" si="4"/>
        <v>0.8571428571428571</v>
      </c>
      <c r="W43" s="63"/>
      <c r="X43" s="76"/>
      <c r="Y43" s="183"/>
      <c r="Z43" s="183"/>
      <c r="AA43" s="130" t="s">
        <v>288</v>
      </c>
      <c r="AB43" s="183"/>
      <c r="AC43" s="93"/>
      <c r="AD43" s="106" t="str">
        <f t="shared" si="2"/>
        <v>No. of PW given 1 Tab of Albendazole after 1st Trimester</v>
      </c>
      <c r="AE43" s="106" t="s">
        <v>289</v>
      </c>
      <c r="AF43" s="93"/>
    </row>
    <row r="44" spans="1:32" ht="13.5" customHeight="1">
      <c r="A44" s="93"/>
      <c r="B44" s="2" t="str">
        <f t="shared" si="0"/>
        <v>Iana SC</v>
      </c>
      <c r="C44" s="3">
        <v>44</v>
      </c>
      <c r="D44" s="42"/>
      <c r="E44" s="178">
        <v>7</v>
      </c>
      <c r="F44" s="71" t="s">
        <v>294</v>
      </c>
      <c r="G44" s="86" t="s">
        <v>251</v>
      </c>
      <c r="H44" s="61">
        <v>0</v>
      </c>
      <c r="I44" s="61">
        <v>0</v>
      </c>
      <c r="J44" s="61">
        <v>0</v>
      </c>
      <c r="K44" s="61"/>
      <c r="L44" s="61"/>
      <c r="M44" s="61"/>
      <c r="N44" s="61"/>
      <c r="O44" s="61"/>
      <c r="P44" s="61"/>
      <c r="Q44" s="61">
        <v>0</v>
      </c>
      <c r="R44" s="61">
        <v>1</v>
      </c>
      <c r="S44" s="61">
        <v>1</v>
      </c>
      <c r="T44" s="62">
        <f t="shared" si="1"/>
        <v>2</v>
      </c>
      <c r="U44" s="63">
        <f t="shared" si="3"/>
        <v>7</v>
      </c>
      <c r="V44" s="75">
        <f t="shared" si="4"/>
        <v>0.2857142857142857</v>
      </c>
      <c r="W44" s="89">
        <v>10</v>
      </c>
      <c r="X44" s="76"/>
      <c r="Y44" s="183"/>
      <c r="Z44" s="183"/>
      <c r="AA44" s="130" t="s">
        <v>288</v>
      </c>
      <c r="AB44" s="183"/>
      <c r="AC44" s="93"/>
      <c r="AD44" s="106" t="str">
        <f t="shared" si="2"/>
        <v xml:space="preserve">No. of pregnant women tested for Haemoglobin 4 or more times </v>
      </c>
      <c r="AE44" s="106" t="s">
        <v>289</v>
      </c>
      <c r="AF44" s="93"/>
    </row>
    <row r="45" spans="1:32" ht="13.5" customHeight="1">
      <c r="A45" s="93"/>
      <c r="B45" s="2" t="str">
        <f t="shared" si="0"/>
        <v>Iana SC</v>
      </c>
      <c r="C45" s="3">
        <v>45</v>
      </c>
      <c r="D45" s="42"/>
      <c r="E45" s="181">
        <v>8</v>
      </c>
      <c r="F45" s="71" t="s">
        <v>295</v>
      </c>
      <c r="G45" s="86" t="s">
        <v>251</v>
      </c>
      <c r="H45" s="61">
        <v>0</v>
      </c>
      <c r="I45" s="61">
        <v>0</v>
      </c>
      <c r="J45" s="61">
        <v>0</v>
      </c>
      <c r="K45" s="61"/>
      <c r="L45" s="61"/>
      <c r="M45" s="61"/>
      <c r="N45" s="61"/>
      <c r="O45" s="61"/>
      <c r="P45" s="61"/>
      <c r="Q45" s="61">
        <v>0</v>
      </c>
      <c r="R45" s="61">
        <v>0</v>
      </c>
      <c r="S45" s="61">
        <v>0</v>
      </c>
      <c r="T45" s="62">
        <f t="shared" si="1"/>
        <v>0</v>
      </c>
      <c r="U45" s="63">
        <v>0</v>
      </c>
      <c r="V45" s="184">
        <f>T45/T38</f>
        <v>0</v>
      </c>
      <c r="W45" s="89"/>
      <c r="X45" s="76"/>
      <c r="Y45" s="183"/>
      <c r="Z45" s="183"/>
      <c r="AA45" s="107"/>
      <c r="AB45" s="183"/>
      <c r="AC45" s="93"/>
      <c r="AD45" s="106" t="str">
        <f t="shared" si="2"/>
        <v xml:space="preserve">No. of Pregnant women with Anaemia (Hb= or &lt; 7) </v>
      </c>
      <c r="AE45" s="106" t="s">
        <v>289</v>
      </c>
      <c r="AF45" s="93"/>
    </row>
    <row r="46" spans="1:32" ht="13.5" customHeight="1">
      <c r="A46" s="93"/>
      <c r="B46" s="2" t="str">
        <f t="shared" si="0"/>
        <v>Iana SC</v>
      </c>
      <c r="C46" s="3">
        <v>46</v>
      </c>
      <c r="D46" s="42"/>
      <c r="E46" s="181">
        <v>9</v>
      </c>
      <c r="F46" s="185" t="s">
        <v>0</v>
      </c>
      <c r="G46" s="86" t="s">
        <v>251</v>
      </c>
      <c r="H46" s="61">
        <v>0</v>
      </c>
      <c r="I46" s="61">
        <v>0</v>
      </c>
      <c r="J46" s="61">
        <v>1</v>
      </c>
      <c r="K46" s="61"/>
      <c r="L46" s="61"/>
      <c r="M46" s="61"/>
      <c r="N46" s="61"/>
      <c r="O46" s="61"/>
      <c r="P46" s="61"/>
      <c r="Q46" s="61">
        <v>2</v>
      </c>
      <c r="R46" s="61">
        <v>0</v>
      </c>
      <c r="S46" s="61">
        <v>0</v>
      </c>
      <c r="T46" s="62">
        <f t="shared" si="1"/>
        <v>3</v>
      </c>
      <c r="U46" s="63">
        <f>T48</f>
        <v>3</v>
      </c>
      <c r="V46" s="75">
        <f t="shared" ref="V46:V47" si="5">T46/U46</f>
        <v>1</v>
      </c>
      <c r="W46" s="63">
        <v>10</v>
      </c>
      <c r="X46" s="76"/>
      <c r="Y46" s="183"/>
      <c r="Z46" s="183"/>
      <c r="AA46" s="130" t="s">
        <v>296</v>
      </c>
      <c r="AB46" s="183"/>
      <c r="AC46" s="93"/>
      <c r="AD46" s="106" t="str">
        <f t="shared" si="2"/>
        <v>9 (a). No. of Institutional deliveries  *</v>
      </c>
      <c r="AE46" s="106" t="s">
        <v>297</v>
      </c>
      <c r="AF46" s="93"/>
    </row>
    <row r="47" spans="1:32" ht="13.5" customHeight="1">
      <c r="A47" s="93"/>
      <c r="B47" s="2" t="str">
        <f t="shared" si="0"/>
        <v>Iana SC</v>
      </c>
      <c r="C47" s="3">
        <v>47</v>
      </c>
      <c r="D47" s="42"/>
      <c r="E47" s="58"/>
      <c r="F47" s="185" t="s">
        <v>1</v>
      </c>
      <c r="G47" s="86" t="s">
        <v>251</v>
      </c>
      <c r="H47" s="61">
        <v>0</v>
      </c>
      <c r="I47" s="61">
        <v>0</v>
      </c>
      <c r="J47" s="61">
        <v>0</v>
      </c>
      <c r="K47" s="61"/>
      <c r="L47" s="61"/>
      <c r="M47" s="61"/>
      <c r="N47" s="61"/>
      <c r="O47" s="61"/>
      <c r="P47" s="61"/>
      <c r="Q47" s="61">
        <v>0</v>
      </c>
      <c r="R47" s="61">
        <v>0</v>
      </c>
      <c r="S47" s="61">
        <v>0</v>
      </c>
      <c r="T47" s="62">
        <f t="shared" si="1"/>
        <v>0</v>
      </c>
      <c r="U47" s="63">
        <f>U48</f>
        <v>3</v>
      </c>
      <c r="V47" s="186">
        <f t="shared" si="5"/>
        <v>0</v>
      </c>
      <c r="W47" s="89"/>
      <c r="X47" s="76"/>
      <c r="Y47" s="183"/>
      <c r="Z47" s="183"/>
      <c r="AA47" s="130" t="s">
        <v>296</v>
      </c>
      <c r="AB47" s="183"/>
      <c r="AC47" s="93"/>
      <c r="AD47" s="106" t="str">
        <f t="shared" si="2"/>
        <v>9 (b). No. of Home deliveries  *</v>
      </c>
      <c r="AE47" s="106" t="s">
        <v>297</v>
      </c>
      <c r="AF47" s="93"/>
    </row>
    <row r="48" spans="1:32" ht="13.5" customHeight="1">
      <c r="A48" s="93"/>
      <c r="B48" s="2" t="str">
        <f t="shared" si="0"/>
        <v>Iana SC</v>
      </c>
      <c r="C48" s="3">
        <v>48</v>
      </c>
      <c r="D48" s="42"/>
      <c r="E48" s="58"/>
      <c r="F48" s="71" t="s">
        <v>298</v>
      </c>
      <c r="G48" s="86" t="s">
        <v>251</v>
      </c>
      <c r="H48" s="72">
        <v>0</v>
      </c>
      <c r="I48" s="72">
        <v>0</v>
      </c>
      <c r="J48" s="72">
        <v>1</v>
      </c>
      <c r="K48" s="72"/>
      <c r="L48" s="72"/>
      <c r="M48" s="72"/>
      <c r="N48" s="72"/>
      <c r="O48" s="72"/>
      <c r="P48" s="72"/>
      <c r="Q48" s="72">
        <v>2</v>
      </c>
      <c r="R48" s="72">
        <v>0</v>
      </c>
      <c r="S48" s="72">
        <v>0</v>
      </c>
      <c r="T48" s="62">
        <f t="shared" si="1"/>
        <v>3</v>
      </c>
      <c r="U48" s="63">
        <f>U46</f>
        <v>3</v>
      </c>
      <c r="V48" s="64"/>
      <c r="W48" s="63"/>
      <c r="X48" s="76"/>
      <c r="Y48" s="183"/>
      <c r="Z48" s="183"/>
      <c r="AA48" s="107"/>
      <c r="AB48" s="183"/>
      <c r="AC48" s="93"/>
      <c r="AD48" s="106" t="str">
        <f t="shared" si="2"/>
        <v>9 (c). Total No. of Deliveries</v>
      </c>
      <c r="AE48" s="106"/>
      <c r="AF48" s="93"/>
    </row>
    <row r="49" spans="1:32" ht="13.5" customHeight="1">
      <c r="A49" s="93"/>
      <c r="B49" s="2" t="str">
        <f t="shared" si="0"/>
        <v>Iana SC</v>
      </c>
      <c r="C49" s="3">
        <v>49</v>
      </c>
      <c r="D49" s="42"/>
      <c r="E49" s="181">
        <v>10</v>
      </c>
      <c r="F49" s="185" t="s">
        <v>299</v>
      </c>
      <c r="G49" s="86" t="s">
        <v>251</v>
      </c>
      <c r="H49" s="61">
        <v>0</v>
      </c>
      <c r="I49" s="61">
        <v>0</v>
      </c>
      <c r="J49" s="61">
        <v>0</v>
      </c>
      <c r="K49" s="61"/>
      <c r="L49" s="61"/>
      <c r="M49" s="61"/>
      <c r="N49" s="61"/>
      <c r="O49" s="61"/>
      <c r="P49" s="61"/>
      <c r="Q49" s="61">
        <v>2</v>
      </c>
      <c r="R49" s="61">
        <v>0</v>
      </c>
      <c r="S49" s="61">
        <v>0</v>
      </c>
      <c r="T49" s="62">
        <f t="shared" si="1"/>
        <v>2</v>
      </c>
      <c r="U49" s="63">
        <f>T47</f>
        <v>0</v>
      </c>
      <c r="V49" s="75" t="e">
        <f>T49/U49</f>
        <v>#DIV/0!</v>
      </c>
      <c r="W49" s="89">
        <v>5</v>
      </c>
      <c r="X49" s="76"/>
      <c r="Y49" s="183"/>
      <c r="Z49" s="183"/>
      <c r="AA49" s="130" t="s">
        <v>296</v>
      </c>
      <c r="AB49" s="183"/>
      <c r="AC49" s="93"/>
      <c r="AD49" s="106" t="str">
        <f t="shared" si="2"/>
        <v>Of Home deliveries Conducted by SBA (Skilled Birth Attendance)</v>
      </c>
      <c r="AE49" s="106" t="s">
        <v>300</v>
      </c>
      <c r="AF49" s="93"/>
    </row>
    <row r="50" spans="1:32" ht="13.5" customHeight="1">
      <c r="A50" s="93"/>
      <c r="B50" s="2" t="str">
        <f t="shared" si="0"/>
        <v>Iana SC</v>
      </c>
      <c r="C50" s="3">
        <v>50</v>
      </c>
      <c r="D50" s="42"/>
      <c r="E50" s="58">
        <v>11</v>
      </c>
      <c r="F50" s="185" t="s">
        <v>2</v>
      </c>
      <c r="G50" s="86" t="s">
        <v>251</v>
      </c>
      <c r="H50" s="61">
        <v>0</v>
      </c>
      <c r="I50" s="61">
        <v>0</v>
      </c>
      <c r="J50" s="61">
        <v>1</v>
      </c>
      <c r="K50" s="61"/>
      <c r="L50" s="61"/>
      <c r="M50" s="61"/>
      <c r="N50" s="61"/>
      <c r="O50" s="61"/>
      <c r="P50" s="61"/>
      <c r="Q50" s="61">
        <v>0</v>
      </c>
      <c r="R50" s="61">
        <v>0</v>
      </c>
      <c r="S50" s="61">
        <v>0</v>
      </c>
      <c r="T50" s="62">
        <f t="shared" si="1"/>
        <v>1</v>
      </c>
      <c r="U50" s="63"/>
      <c r="V50" s="69"/>
      <c r="W50" s="70"/>
      <c r="X50" s="76"/>
      <c r="Y50" s="183"/>
      <c r="Z50" s="183"/>
      <c r="AA50" s="187"/>
      <c r="AB50" s="183"/>
      <c r="AC50" s="93"/>
      <c r="AD50" s="106" t="str">
        <f t="shared" si="2"/>
        <v>11 (a) No. of Live Birth Male  (Institution + Home) *</v>
      </c>
      <c r="AE50" s="106" t="s">
        <v>301</v>
      </c>
      <c r="AF50" s="93"/>
    </row>
    <row r="51" spans="1:32" ht="13.5" customHeight="1">
      <c r="A51" s="93"/>
      <c r="B51" s="2" t="str">
        <f t="shared" si="0"/>
        <v>Iana SC</v>
      </c>
      <c r="C51" s="3">
        <v>51</v>
      </c>
      <c r="D51" s="42"/>
      <c r="E51" s="58"/>
      <c r="F51" s="185" t="s">
        <v>3</v>
      </c>
      <c r="G51" s="86" t="s">
        <v>251</v>
      </c>
      <c r="H51" s="61">
        <v>0</v>
      </c>
      <c r="I51" s="61">
        <v>0</v>
      </c>
      <c r="J51" s="61">
        <v>0</v>
      </c>
      <c r="K51" s="61"/>
      <c r="L51" s="61"/>
      <c r="M51" s="61"/>
      <c r="N51" s="61"/>
      <c r="O51" s="61"/>
      <c r="P51" s="61"/>
      <c r="Q51" s="61">
        <v>2</v>
      </c>
      <c r="R51" s="61">
        <v>0</v>
      </c>
      <c r="S51" s="61">
        <v>0</v>
      </c>
      <c r="T51" s="62">
        <f t="shared" si="1"/>
        <v>2</v>
      </c>
      <c r="U51" s="63"/>
      <c r="V51" s="69"/>
      <c r="W51" s="70"/>
      <c r="X51" s="76"/>
      <c r="Y51" s="183"/>
      <c r="Z51" s="183"/>
      <c r="AA51" s="187"/>
      <c r="AB51" s="183"/>
      <c r="AC51" s="93"/>
      <c r="AD51" s="106" t="str">
        <f t="shared" si="2"/>
        <v>11 (b) No. of Live Birth Female (Institution + Home) *</v>
      </c>
      <c r="AE51" s="106" t="s">
        <v>301</v>
      </c>
      <c r="AF51" s="93"/>
    </row>
    <row r="52" spans="1:32" ht="13.5" customHeight="1">
      <c r="A52" s="93"/>
      <c r="B52" s="2" t="str">
        <f t="shared" si="0"/>
        <v>Iana SC</v>
      </c>
      <c r="C52" s="3">
        <v>52</v>
      </c>
      <c r="D52" s="42"/>
      <c r="E52" s="58"/>
      <c r="F52" s="71" t="s">
        <v>302</v>
      </c>
      <c r="G52" s="86" t="s">
        <v>251</v>
      </c>
      <c r="H52" s="72"/>
      <c r="I52" s="72"/>
      <c r="J52" s="72"/>
      <c r="K52" s="72"/>
      <c r="L52" s="72"/>
      <c r="M52" s="72"/>
      <c r="N52" s="72"/>
      <c r="O52" s="72"/>
      <c r="P52" s="72"/>
      <c r="Q52" s="72"/>
      <c r="R52" s="72"/>
      <c r="S52" s="72"/>
      <c r="T52" s="62">
        <f t="shared" si="1"/>
        <v>0</v>
      </c>
      <c r="U52" s="63"/>
      <c r="V52" s="69"/>
      <c r="W52" s="70"/>
      <c r="X52" s="76"/>
      <c r="Y52" s="183"/>
      <c r="Z52" s="183"/>
      <c r="AA52" s="187"/>
      <c r="AB52" s="183"/>
      <c r="AC52" s="93"/>
      <c r="AD52" s="106" t="str">
        <f t="shared" si="2"/>
        <v>11 (c)Total No. of Live Birth (Institution + Home)</v>
      </c>
      <c r="AE52" s="106" t="s">
        <v>297</v>
      </c>
      <c r="AF52" s="93"/>
    </row>
    <row r="53" spans="1:32" ht="13.5" customHeight="1">
      <c r="A53" s="93"/>
      <c r="B53" s="2" t="str">
        <f t="shared" si="0"/>
        <v>Iana SC</v>
      </c>
      <c r="C53" s="3">
        <v>53</v>
      </c>
      <c r="D53" s="42"/>
      <c r="E53" s="58">
        <v>12</v>
      </c>
      <c r="F53" s="71" t="s">
        <v>303</v>
      </c>
      <c r="G53" s="86" t="s">
        <v>251</v>
      </c>
      <c r="H53" s="61">
        <v>0</v>
      </c>
      <c r="I53" s="61">
        <v>0</v>
      </c>
      <c r="J53" s="61">
        <v>0</v>
      </c>
      <c r="K53" s="61"/>
      <c r="L53" s="61"/>
      <c r="M53" s="61"/>
      <c r="N53" s="61"/>
      <c r="O53" s="61"/>
      <c r="P53" s="61"/>
      <c r="Q53" s="61">
        <v>0</v>
      </c>
      <c r="R53" s="61">
        <v>0</v>
      </c>
      <c r="S53" s="61">
        <v>0</v>
      </c>
      <c r="T53" s="62">
        <f t="shared" si="1"/>
        <v>0</v>
      </c>
      <c r="U53" s="63"/>
      <c r="V53" s="69"/>
      <c r="W53" s="70"/>
      <c r="X53" s="76"/>
      <c r="Y53" s="183"/>
      <c r="Z53" s="183"/>
      <c r="AA53" s="187"/>
      <c r="AB53" s="183"/>
      <c r="AC53" s="93"/>
      <c r="AD53" s="106" t="str">
        <f t="shared" si="2"/>
        <v>No of Still birth (Institution + Home)</v>
      </c>
      <c r="AE53" s="106" t="s">
        <v>297</v>
      </c>
      <c r="AF53" s="93"/>
    </row>
    <row r="54" spans="1:32" ht="13.5" customHeight="1">
      <c r="A54" s="93"/>
      <c r="B54" s="2" t="str">
        <f t="shared" si="0"/>
        <v>Iana SC</v>
      </c>
      <c r="C54" s="3">
        <v>54</v>
      </c>
      <c r="D54" s="42"/>
      <c r="E54" s="181">
        <v>13</v>
      </c>
      <c r="F54" s="71" t="s">
        <v>304</v>
      </c>
      <c r="G54" s="86" t="s">
        <v>251</v>
      </c>
      <c r="H54" s="61">
        <v>0</v>
      </c>
      <c r="I54" s="61">
        <v>0</v>
      </c>
      <c r="J54" s="61">
        <v>1</v>
      </c>
      <c r="K54" s="61"/>
      <c r="L54" s="61"/>
      <c r="M54" s="61"/>
      <c r="N54" s="61"/>
      <c r="O54" s="61"/>
      <c r="P54" s="61"/>
      <c r="Q54" s="61">
        <v>2</v>
      </c>
      <c r="R54" s="61">
        <v>0</v>
      </c>
      <c r="S54" s="61">
        <v>0</v>
      </c>
      <c r="T54" s="62">
        <f t="shared" si="1"/>
        <v>3</v>
      </c>
      <c r="U54" s="63">
        <f>T52</f>
        <v>0</v>
      </c>
      <c r="V54" s="186" t="e">
        <f>T54/U54</f>
        <v>#DIV/0!</v>
      </c>
      <c r="W54" s="89">
        <v>5</v>
      </c>
      <c r="X54" s="76"/>
      <c r="Y54" s="183"/>
      <c r="Z54" s="183"/>
      <c r="AA54" s="187"/>
      <c r="AB54" s="183"/>
      <c r="AC54" s="93"/>
      <c r="AD54" s="106" t="str">
        <f t="shared" si="2"/>
        <v>No. of Live Birth  weighted at birth (Institution + Home)</v>
      </c>
      <c r="AE54" s="106" t="s">
        <v>301</v>
      </c>
      <c r="AF54" s="93"/>
    </row>
    <row r="55" spans="1:32" ht="13.5" customHeight="1">
      <c r="A55" s="93"/>
      <c r="B55" s="2" t="str">
        <f t="shared" si="0"/>
        <v>Iana SC</v>
      </c>
      <c r="C55" s="3">
        <v>55</v>
      </c>
      <c r="D55" s="42"/>
      <c r="E55" s="181">
        <v>14</v>
      </c>
      <c r="F55" s="71" t="s">
        <v>305</v>
      </c>
      <c r="G55" s="86" t="s">
        <v>251</v>
      </c>
      <c r="H55" s="61">
        <v>0</v>
      </c>
      <c r="I55" s="61">
        <v>0</v>
      </c>
      <c r="J55" s="61">
        <v>0</v>
      </c>
      <c r="K55" s="61"/>
      <c r="L55" s="61"/>
      <c r="M55" s="61"/>
      <c r="N55" s="61"/>
      <c r="O55" s="61"/>
      <c r="P55" s="61"/>
      <c r="Q55" s="61">
        <v>0</v>
      </c>
      <c r="R55" s="61">
        <v>0</v>
      </c>
      <c r="S55" s="61">
        <v>0</v>
      </c>
      <c r="T55" s="62">
        <f t="shared" si="1"/>
        <v>0</v>
      </c>
      <c r="U55" s="63"/>
      <c r="V55" s="69"/>
      <c r="W55" s="89"/>
      <c r="X55" s="76"/>
      <c r="Y55" s="183"/>
      <c r="Z55" s="183"/>
      <c r="AA55" s="187"/>
      <c r="AB55" s="183"/>
      <c r="AC55" s="93"/>
      <c r="AD55" s="106" t="str">
        <f t="shared" si="2"/>
        <v>Number of low birth weight (Less than 2500 gm) (Institution + Home)</v>
      </c>
      <c r="AE55" s="106" t="s">
        <v>301</v>
      </c>
      <c r="AF55" s="93"/>
    </row>
    <row r="56" spans="1:32" ht="13.5" customHeight="1">
      <c r="A56" s="93"/>
      <c r="B56" s="2" t="str">
        <f t="shared" si="0"/>
        <v>Iana SC</v>
      </c>
      <c r="C56" s="3">
        <v>56</v>
      </c>
      <c r="D56" s="42"/>
      <c r="E56" s="181">
        <v>15</v>
      </c>
      <c r="F56" s="71" t="s">
        <v>306</v>
      </c>
      <c r="G56" s="86" t="s">
        <v>251</v>
      </c>
      <c r="H56" s="61">
        <v>0</v>
      </c>
      <c r="I56" s="61">
        <v>0</v>
      </c>
      <c r="J56" s="61">
        <v>1</v>
      </c>
      <c r="K56" s="61"/>
      <c r="L56" s="61"/>
      <c r="M56" s="61"/>
      <c r="N56" s="61"/>
      <c r="O56" s="61"/>
      <c r="P56" s="61"/>
      <c r="Q56" s="61">
        <v>2</v>
      </c>
      <c r="R56" s="61">
        <v>0</v>
      </c>
      <c r="S56" s="61">
        <v>0</v>
      </c>
      <c r="T56" s="62">
        <f t="shared" si="1"/>
        <v>3</v>
      </c>
      <c r="U56" s="63">
        <f>T52</f>
        <v>0</v>
      </c>
      <c r="V56" s="186" t="e">
        <f t="shared" ref="V56:V57" si="6">T56/U56</f>
        <v>#DIV/0!</v>
      </c>
      <c r="W56" s="89">
        <v>5</v>
      </c>
      <c r="X56" s="76"/>
      <c r="Y56" s="183"/>
      <c r="Z56" s="183"/>
      <c r="AA56" s="187"/>
      <c r="AB56" s="183"/>
      <c r="AC56" s="93"/>
      <c r="AD56" s="106" t="str">
        <f t="shared" si="2"/>
        <v>No. of Live Birth breastfed within 1 hour of birth (Institution + Home)</v>
      </c>
      <c r="AE56" s="106" t="s">
        <v>301</v>
      </c>
      <c r="AF56" s="93"/>
    </row>
    <row r="57" spans="1:32" ht="13.5" customHeight="1">
      <c r="A57" s="93"/>
      <c r="B57" s="2" t="str">
        <f t="shared" si="0"/>
        <v>Iana SC</v>
      </c>
      <c r="C57" s="3">
        <v>57</v>
      </c>
      <c r="D57" s="42"/>
      <c r="E57" s="181">
        <v>16</v>
      </c>
      <c r="F57" s="71" t="s">
        <v>307</v>
      </c>
      <c r="G57" s="86" t="s">
        <v>251</v>
      </c>
      <c r="H57" s="61">
        <v>0</v>
      </c>
      <c r="I57" s="61">
        <v>0</v>
      </c>
      <c r="J57" s="61">
        <v>0</v>
      </c>
      <c r="K57" s="61"/>
      <c r="L57" s="61"/>
      <c r="M57" s="61"/>
      <c r="N57" s="61"/>
      <c r="O57" s="61"/>
      <c r="P57" s="61"/>
      <c r="Q57" s="61">
        <v>1</v>
      </c>
      <c r="R57" s="61">
        <v>1</v>
      </c>
      <c r="S57" s="61">
        <v>1</v>
      </c>
      <c r="T57" s="62">
        <f t="shared" si="1"/>
        <v>3</v>
      </c>
      <c r="U57" s="63">
        <f>X33</f>
        <v>81.96</v>
      </c>
      <c r="V57" s="75">
        <f t="shared" si="6"/>
        <v>3.6603221083455345E-2</v>
      </c>
      <c r="W57" s="63"/>
      <c r="X57" s="130"/>
      <c r="Y57" s="180"/>
      <c r="Z57" s="180"/>
      <c r="AA57" s="76" t="s">
        <v>308</v>
      </c>
      <c r="AB57" s="180"/>
      <c r="AC57" s="93"/>
      <c r="AD57" s="106" t="str">
        <f t="shared" si="2"/>
        <v>Total couple using any Modern Contraceptive Method (Contraceptive hmang thar zat)</v>
      </c>
      <c r="AE57" s="106" t="s">
        <v>309</v>
      </c>
      <c r="AF57" s="93"/>
    </row>
    <row r="58" spans="1:32" ht="13.5" customHeight="1">
      <c r="A58" s="93"/>
      <c r="B58" s="2" t="str">
        <f t="shared" si="0"/>
        <v>Iana SC</v>
      </c>
      <c r="C58" s="3">
        <v>58</v>
      </c>
      <c r="D58" s="42"/>
      <c r="E58" s="58">
        <v>17</v>
      </c>
      <c r="F58" s="71" t="s">
        <v>310</v>
      </c>
      <c r="G58" s="86" t="s">
        <v>251</v>
      </c>
      <c r="H58" s="61">
        <v>7</v>
      </c>
      <c r="I58" s="61">
        <v>7</v>
      </c>
      <c r="J58" s="61">
        <v>7</v>
      </c>
      <c r="K58" s="61"/>
      <c r="L58" s="61"/>
      <c r="M58" s="61"/>
      <c r="N58" s="61"/>
      <c r="O58" s="61"/>
      <c r="P58" s="61"/>
      <c r="Q58" s="61">
        <v>8</v>
      </c>
      <c r="R58" s="61">
        <v>8</v>
      </c>
      <c r="S58" s="61">
        <v>8</v>
      </c>
      <c r="T58" s="62">
        <f t="shared" si="1"/>
        <v>45</v>
      </c>
      <c r="U58" s="63"/>
      <c r="V58" s="69"/>
      <c r="W58" s="63"/>
      <c r="X58" s="130"/>
      <c r="Y58" s="180"/>
      <c r="Z58" s="180"/>
      <c r="AA58" s="76"/>
      <c r="AB58" s="180"/>
      <c r="AC58" s="93"/>
      <c r="AD58" s="106" t="str">
        <f t="shared" si="2"/>
        <v>17(a).Oral Pills Distributed</v>
      </c>
      <c r="AE58" s="106" t="s">
        <v>309</v>
      </c>
      <c r="AF58" s="93"/>
    </row>
    <row r="59" spans="1:32" ht="13.5" customHeight="1">
      <c r="A59" s="93"/>
      <c r="B59" s="2" t="str">
        <f t="shared" si="0"/>
        <v>Iana SC</v>
      </c>
      <c r="C59" s="3">
        <v>59</v>
      </c>
      <c r="D59" s="42"/>
      <c r="E59" s="58"/>
      <c r="F59" s="71" t="s">
        <v>311</v>
      </c>
      <c r="G59" s="86" t="s">
        <v>251</v>
      </c>
      <c r="H59" s="61">
        <v>10</v>
      </c>
      <c r="I59" s="61">
        <v>10</v>
      </c>
      <c r="J59" s="61">
        <v>10</v>
      </c>
      <c r="K59" s="61"/>
      <c r="L59" s="61"/>
      <c r="M59" s="61"/>
      <c r="N59" s="61"/>
      <c r="O59" s="61"/>
      <c r="P59" s="61"/>
      <c r="Q59" s="61">
        <v>10</v>
      </c>
      <c r="R59" s="61">
        <v>10</v>
      </c>
      <c r="S59" s="61">
        <v>10</v>
      </c>
      <c r="T59" s="62">
        <f t="shared" si="1"/>
        <v>60</v>
      </c>
      <c r="U59" s="63"/>
      <c r="V59" s="69"/>
      <c r="W59" s="70"/>
      <c r="X59" s="130"/>
      <c r="Y59" s="180"/>
      <c r="Z59" s="180"/>
      <c r="AA59" s="76"/>
      <c r="AB59" s="180"/>
      <c r="AC59" s="93"/>
      <c r="AD59" s="106" t="str">
        <f t="shared" si="2"/>
        <v>17(b). Total no. of Condom distributed</v>
      </c>
      <c r="AE59" s="106" t="s">
        <v>309</v>
      </c>
      <c r="AF59" s="93"/>
    </row>
    <row r="60" spans="1:32" ht="13.5" customHeight="1">
      <c r="A60" s="93"/>
      <c r="B60" s="2" t="str">
        <f t="shared" si="0"/>
        <v>Iana SC</v>
      </c>
      <c r="C60" s="3">
        <v>60</v>
      </c>
      <c r="D60" s="42"/>
      <c r="E60" s="58"/>
      <c r="F60" s="71" t="s">
        <v>312</v>
      </c>
      <c r="G60" s="86" t="s">
        <v>251</v>
      </c>
      <c r="H60" s="61">
        <v>0</v>
      </c>
      <c r="I60" s="61">
        <v>0</v>
      </c>
      <c r="J60" s="61">
        <v>0</v>
      </c>
      <c r="K60" s="61"/>
      <c r="L60" s="61"/>
      <c r="M60" s="61"/>
      <c r="N60" s="61"/>
      <c r="O60" s="61"/>
      <c r="P60" s="61"/>
      <c r="Q60" s="61">
        <v>1</v>
      </c>
      <c r="R60" s="61">
        <v>1</v>
      </c>
      <c r="S60" s="61">
        <v>1</v>
      </c>
      <c r="T60" s="62">
        <f t="shared" si="1"/>
        <v>3</v>
      </c>
      <c r="U60" s="63"/>
      <c r="V60" s="69"/>
      <c r="W60" s="63"/>
      <c r="X60" s="130"/>
      <c r="Y60" s="180"/>
      <c r="Z60" s="180"/>
      <c r="AA60" s="76"/>
      <c r="AB60" s="180"/>
      <c r="AC60" s="93"/>
      <c r="AD60" s="106" t="str">
        <f t="shared" si="2"/>
        <v>17(d). IUCD Insertion (new)</v>
      </c>
      <c r="AE60" s="106" t="s">
        <v>309</v>
      </c>
      <c r="AF60" s="93"/>
    </row>
    <row r="61" spans="1:32" ht="13.5" customHeight="1">
      <c r="A61" s="93"/>
      <c r="B61" s="2" t="str">
        <f t="shared" si="0"/>
        <v>Iana SC</v>
      </c>
      <c r="C61" s="3">
        <v>61</v>
      </c>
      <c r="D61" s="42"/>
      <c r="E61" s="58"/>
      <c r="F61" s="71" t="s">
        <v>313</v>
      </c>
      <c r="G61" s="86" t="s">
        <v>251</v>
      </c>
      <c r="H61" s="61">
        <v>0</v>
      </c>
      <c r="I61" s="61">
        <v>0</v>
      </c>
      <c r="J61" s="61">
        <v>0</v>
      </c>
      <c r="K61" s="61"/>
      <c r="L61" s="61"/>
      <c r="M61" s="61"/>
      <c r="N61" s="61"/>
      <c r="O61" s="61"/>
      <c r="P61" s="61"/>
      <c r="Q61" s="61">
        <v>0</v>
      </c>
      <c r="R61" s="61">
        <v>0</v>
      </c>
      <c r="S61" s="61">
        <v>0</v>
      </c>
      <c r="T61" s="62">
        <f t="shared" si="1"/>
        <v>0</v>
      </c>
      <c r="U61" s="63"/>
      <c r="V61" s="69"/>
      <c r="W61" s="63"/>
      <c r="X61" s="76"/>
      <c r="Y61" s="183"/>
      <c r="Z61" s="183"/>
      <c r="AA61" s="187"/>
      <c r="AB61" s="183"/>
      <c r="AC61" s="93"/>
      <c r="AD61" s="106" t="str">
        <f t="shared" si="2"/>
        <v>17(e). IUCD Removal (new)</v>
      </c>
      <c r="AE61" s="106"/>
      <c r="AF61" s="93"/>
    </row>
    <row r="62" spans="1:32" ht="13.5" customHeight="1">
      <c r="A62" s="93"/>
      <c r="B62" s="2" t="str">
        <f t="shared" si="0"/>
        <v>Iana SC</v>
      </c>
      <c r="C62" s="3">
        <v>62</v>
      </c>
      <c r="D62" s="42"/>
      <c r="E62" s="58">
        <v>18</v>
      </c>
      <c r="F62" s="71" t="s">
        <v>314</v>
      </c>
      <c r="G62" s="86" t="s">
        <v>251</v>
      </c>
      <c r="H62" s="61">
        <v>0</v>
      </c>
      <c r="I62" s="61">
        <v>0</v>
      </c>
      <c r="J62" s="61">
        <v>0</v>
      </c>
      <c r="K62" s="61"/>
      <c r="L62" s="61"/>
      <c r="M62" s="61"/>
      <c r="N62" s="61"/>
      <c r="O62" s="61"/>
      <c r="P62" s="61"/>
      <c r="Q62" s="61">
        <v>0</v>
      </c>
      <c r="R62" s="61">
        <v>0</v>
      </c>
      <c r="S62" s="61">
        <v>0</v>
      </c>
      <c r="T62" s="62">
        <f t="shared" si="1"/>
        <v>0</v>
      </c>
      <c r="U62" s="63"/>
      <c r="V62" s="69"/>
      <c r="W62" s="70"/>
      <c r="X62" s="130"/>
      <c r="Y62" s="180"/>
      <c r="Z62" s="180"/>
      <c r="AA62" s="76"/>
      <c r="AB62" s="180"/>
      <c r="AC62" s="93"/>
      <c r="AD62" s="106" t="str">
        <f t="shared" si="2"/>
        <v>Tubectomy  (new)</v>
      </c>
      <c r="AE62" s="106" t="s">
        <v>309</v>
      </c>
      <c r="AF62" s="93"/>
    </row>
    <row r="63" spans="1:32" ht="13.5" customHeight="1">
      <c r="A63" s="93"/>
      <c r="B63" s="2" t="str">
        <f t="shared" si="0"/>
        <v>Iana SC</v>
      </c>
      <c r="C63" s="3">
        <v>63</v>
      </c>
      <c r="D63" s="42"/>
      <c r="E63" s="58">
        <v>19</v>
      </c>
      <c r="F63" s="71" t="s">
        <v>315</v>
      </c>
      <c r="G63" s="86" t="s">
        <v>251</v>
      </c>
      <c r="H63" s="61">
        <v>0</v>
      </c>
      <c r="I63" s="61">
        <v>0</v>
      </c>
      <c r="J63" s="61">
        <v>1</v>
      </c>
      <c r="K63" s="61"/>
      <c r="L63" s="61"/>
      <c r="M63" s="61"/>
      <c r="N63" s="61"/>
      <c r="O63" s="61"/>
      <c r="P63" s="61"/>
      <c r="Q63" s="61">
        <v>1</v>
      </c>
      <c r="R63" s="61">
        <v>0</v>
      </c>
      <c r="S63" s="61">
        <v>0</v>
      </c>
      <c r="T63" s="62">
        <f t="shared" si="1"/>
        <v>2</v>
      </c>
      <c r="U63" s="63">
        <f>U46</f>
        <v>3</v>
      </c>
      <c r="V63" s="75">
        <f t="shared" ref="V63:V65" si="7">T63/U63</f>
        <v>0.66666666666666663</v>
      </c>
      <c r="W63" s="63"/>
      <c r="X63" s="76"/>
      <c r="Y63" s="183"/>
      <c r="Z63" s="183"/>
      <c r="AA63" s="130" t="s">
        <v>296</v>
      </c>
      <c r="AB63" s="183"/>
      <c r="AC63" s="93"/>
      <c r="AD63" s="106" t="str">
        <f t="shared" si="2"/>
        <v>19(a). No.of Mother whom JSY is disbursed- Nu Nau nei JSY dawng zat</v>
      </c>
      <c r="AE63" s="106" t="s">
        <v>316</v>
      </c>
      <c r="AF63" s="93"/>
    </row>
    <row r="64" spans="1:32" ht="13.5" customHeight="1">
      <c r="A64" s="93"/>
      <c r="B64" s="2" t="str">
        <f t="shared" si="0"/>
        <v>Iana SC</v>
      </c>
      <c r="C64" s="3">
        <v>64</v>
      </c>
      <c r="D64" s="42"/>
      <c r="E64" s="58"/>
      <c r="F64" s="71" t="s">
        <v>317</v>
      </c>
      <c r="G64" s="86" t="s">
        <v>251</v>
      </c>
      <c r="H64" s="61">
        <v>0</v>
      </c>
      <c r="I64" s="61">
        <v>0</v>
      </c>
      <c r="J64" s="61">
        <v>1</v>
      </c>
      <c r="K64" s="61"/>
      <c r="L64" s="61"/>
      <c r="M64" s="61"/>
      <c r="N64" s="61"/>
      <c r="O64" s="61"/>
      <c r="P64" s="61"/>
      <c r="Q64" s="61">
        <v>2</v>
      </c>
      <c r="R64" s="61">
        <v>0</v>
      </c>
      <c r="S64" s="61">
        <v>0</v>
      </c>
      <c r="T64" s="62">
        <f t="shared" si="1"/>
        <v>3</v>
      </c>
      <c r="U64" s="63">
        <f>U46</f>
        <v>3</v>
      </c>
      <c r="V64" s="75">
        <f t="shared" si="7"/>
        <v>1</v>
      </c>
      <c r="W64" s="63"/>
      <c r="X64" s="76"/>
      <c r="Y64" s="183"/>
      <c r="Z64" s="183"/>
      <c r="AA64" s="130" t="s">
        <v>296</v>
      </c>
      <c r="AB64" s="183"/>
      <c r="AC64" s="93"/>
      <c r="AD64" s="106" t="str">
        <f t="shared" si="2"/>
        <v>19(b). No.of Mother whom JSSK is utilised - JSSK hmang tangkai zat</v>
      </c>
      <c r="AE64" s="106" t="s">
        <v>316</v>
      </c>
      <c r="AF64" s="93"/>
    </row>
    <row r="65" spans="1:32" ht="13.5" customHeight="1">
      <c r="A65" s="93"/>
      <c r="B65" s="2" t="str">
        <f t="shared" si="0"/>
        <v>Iana SC</v>
      </c>
      <c r="C65" s="3">
        <v>65</v>
      </c>
      <c r="D65" s="74"/>
      <c r="E65" s="58"/>
      <c r="F65" s="71" t="s">
        <v>318</v>
      </c>
      <c r="G65" s="86" t="s">
        <v>251</v>
      </c>
      <c r="H65" s="61">
        <v>0</v>
      </c>
      <c r="I65" s="61">
        <v>0</v>
      </c>
      <c r="J65" s="61">
        <v>0</v>
      </c>
      <c r="K65" s="61"/>
      <c r="L65" s="61"/>
      <c r="M65" s="61"/>
      <c r="N65" s="61"/>
      <c r="O65" s="61"/>
      <c r="P65" s="61"/>
      <c r="Q65" s="61">
        <v>0</v>
      </c>
      <c r="R65" s="61">
        <v>0</v>
      </c>
      <c r="S65" s="61">
        <v>0</v>
      </c>
      <c r="T65" s="62">
        <f t="shared" si="1"/>
        <v>0</v>
      </c>
      <c r="U65" s="63">
        <f>U46</f>
        <v>3</v>
      </c>
      <c r="V65" s="75">
        <f t="shared" si="7"/>
        <v>0</v>
      </c>
      <c r="W65" s="63"/>
      <c r="X65" s="76"/>
      <c r="Y65" s="183"/>
      <c r="Z65" s="183"/>
      <c r="AA65" s="98"/>
      <c r="AB65" s="183"/>
      <c r="AC65" s="93"/>
      <c r="AD65" s="106"/>
      <c r="AE65" s="106"/>
      <c r="AF65" s="93"/>
    </row>
    <row r="66" spans="1:32" ht="1.5" customHeight="1">
      <c r="A66" s="93"/>
      <c r="B66" s="2" t="str">
        <f t="shared" si="0"/>
        <v>Iana SC</v>
      </c>
      <c r="C66" s="3">
        <v>66</v>
      </c>
      <c r="D66" s="42"/>
      <c r="E66" s="3"/>
      <c r="F66" s="78"/>
      <c r="G66" s="98"/>
      <c r="H66" s="7"/>
      <c r="I66" s="7"/>
      <c r="J66" s="7"/>
      <c r="K66" s="7"/>
      <c r="L66" s="7"/>
      <c r="M66" s="7"/>
      <c r="N66" s="7"/>
      <c r="O66" s="7"/>
      <c r="P66" s="7"/>
      <c r="Q66" s="7"/>
      <c r="R66" s="7"/>
      <c r="S66" s="7"/>
      <c r="T66" s="7"/>
      <c r="U66" s="8"/>
      <c r="V66" s="80"/>
      <c r="W66" s="8"/>
      <c r="X66" s="2"/>
      <c r="Y66" s="2"/>
      <c r="Z66" s="2"/>
      <c r="AA66" s="80"/>
      <c r="AB66" s="2"/>
      <c r="AC66" s="93"/>
      <c r="AD66" s="106"/>
      <c r="AE66" s="93"/>
      <c r="AF66" s="93"/>
    </row>
    <row r="67" spans="1:32" ht="13.5" customHeight="1">
      <c r="A67" s="93"/>
      <c r="B67" s="2" t="str">
        <f t="shared" si="0"/>
        <v>Iana SC</v>
      </c>
      <c r="C67" s="3">
        <v>67</v>
      </c>
      <c r="D67" s="57"/>
      <c r="E67" s="81" t="s">
        <v>319</v>
      </c>
      <c r="F67" s="82"/>
      <c r="G67" s="118" t="s">
        <v>57</v>
      </c>
      <c r="H67" s="46" t="s">
        <v>28</v>
      </c>
      <c r="I67" s="46" t="s">
        <v>29</v>
      </c>
      <c r="J67" s="46" t="s">
        <v>30</v>
      </c>
      <c r="K67" s="46" t="s">
        <v>31</v>
      </c>
      <c r="L67" s="46" t="s">
        <v>32</v>
      </c>
      <c r="M67" s="46" t="s">
        <v>33</v>
      </c>
      <c r="N67" s="46" t="s">
        <v>34</v>
      </c>
      <c r="O67" s="46" t="s">
        <v>35</v>
      </c>
      <c r="P67" s="46" t="s">
        <v>36</v>
      </c>
      <c r="Q67" s="46" t="s">
        <v>37</v>
      </c>
      <c r="R67" s="46" t="s">
        <v>38</v>
      </c>
      <c r="S67" s="46" t="s">
        <v>39</v>
      </c>
      <c r="T67" s="46" t="s">
        <v>40</v>
      </c>
      <c r="U67" s="47" t="s">
        <v>41</v>
      </c>
      <c r="V67" s="119" t="s">
        <v>42</v>
      </c>
      <c r="W67" s="175" t="s">
        <v>123</v>
      </c>
      <c r="X67" s="46" t="s">
        <v>44</v>
      </c>
      <c r="Y67" s="176"/>
      <c r="Z67" s="176"/>
      <c r="AA67" s="177" t="s">
        <v>124</v>
      </c>
      <c r="AB67" s="176"/>
      <c r="AC67" s="93"/>
      <c r="AD67" s="106"/>
      <c r="AE67" s="93"/>
      <c r="AF67" s="93"/>
    </row>
    <row r="68" spans="1:32" ht="1.5" customHeight="1">
      <c r="A68" s="93"/>
      <c r="B68" s="2" t="str">
        <f t="shared" si="0"/>
        <v>Iana SC</v>
      </c>
      <c r="C68" s="3">
        <v>68</v>
      </c>
      <c r="D68" s="42"/>
      <c r="E68" s="3"/>
      <c r="F68" s="78"/>
      <c r="G68" s="98"/>
      <c r="H68" s="7"/>
      <c r="I68" s="7"/>
      <c r="J68" s="7"/>
      <c r="K68" s="7"/>
      <c r="L68" s="7"/>
      <c r="M68" s="7"/>
      <c r="N68" s="7"/>
      <c r="O68" s="7"/>
      <c r="P68" s="7"/>
      <c r="Q68" s="7"/>
      <c r="R68" s="7"/>
      <c r="S68" s="7"/>
      <c r="T68" s="7"/>
      <c r="U68" s="8"/>
      <c r="V68" s="80"/>
      <c r="W68" s="8"/>
      <c r="X68" s="2"/>
      <c r="Y68" s="2"/>
      <c r="Z68" s="2"/>
      <c r="AA68" s="80"/>
      <c r="AB68" s="2"/>
      <c r="AC68" s="93"/>
      <c r="AD68" s="106"/>
      <c r="AE68" s="93"/>
      <c r="AF68" s="93"/>
    </row>
    <row r="69" spans="1:32" ht="12" customHeight="1">
      <c r="A69" s="93"/>
      <c r="B69" s="2" t="str">
        <f t="shared" si="0"/>
        <v>Iana SC</v>
      </c>
      <c r="C69" s="3">
        <v>69</v>
      </c>
      <c r="D69" s="42"/>
      <c r="E69" s="54">
        <v>1</v>
      </c>
      <c r="F69" s="84" t="s">
        <v>320</v>
      </c>
      <c r="G69" s="86" t="s">
        <v>251</v>
      </c>
      <c r="H69" s="61">
        <v>1</v>
      </c>
      <c r="I69" s="61">
        <v>1</v>
      </c>
      <c r="J69" s="61">
        <v>0</v>
      </c>
      <c r="K69" s="61"/>
      <c r="L69" s="61"/>
      <c r="M69" s="61"/>
      <c r="N69" s="61"/>
      <c r="O69" s="61"/>
      <c r="P69" s="61"/>
      <c r="Q69" s="61">
        <v>1</v>
      </c>
      <c r="R69" s="61">
        <v>0</v>
      </c>
      <c r="S69" s="61">
        <v>1</v>
      </c>
      <c r="T69" s="62">
        <f t="shared" ref="T69:T78" si="8">SUM(H69:S69)</f>
        <v>4</v>
      </c>
      <c r="U69" s="63">
        <f>T69</f>
        <v>4</v>
      </c>
      <c r="V69" s="64"/>
      <c r="W69" s="63"/>
      <c r="X69" s="76"/>
      <c r="Y69" s="183"/>
      <c r="Z69" s="183"/>
      <c r="AA69" s="107"/>
      <c r="AB69" s="183"/>
      <c r="AC69" s="93"/>
      <c r="AD69" s="106" t="str">
        <f t="shared" ref="AD69:AD78" si="9">F69</f>
        <v>No. of Immunization session planned</v>
      </c>
      <c r="AE69" s="106"/>
      <c r="AF69" s="93"/>
    </row>
    <row r="70" spans="1:32" ht="12" customHeight="1">
      <c r="A70" s="93"/>
      <c r="B70" s="2" t="str">
        <f t="shared" si="0"/>
        <v>Iana SC</v>
      </c>
      <c r="C70" s="3">
        <v>70</v>
      </c>
      <c r="D70" s="42"/>
      <c r="E70" s="54">
        <v>2</v>
      </c>
      <c r="F70" s="84" t="s">
        <v>321</v>
      </c>
      <c r="G70" s="86" t="s">
        <v>251</v>
      </c>
      <c r="H70" s="61">
        <v>1</v>
      </c>
      <c r="I70" s="61">
        <v>1</v>
      </c>
      <c r="J70" s="61">
        <v>0</v>
      </c>
      <c r="K70" s="61"/>
      <c r="L70" s="61"/>
      <c r="M70" s="61"/>
      <c r="N70" s="61"/>
      <c r="O70" s="61"/>
      <c r="P70" s="61"/>
      <c r="Q70" s="61">
        <v>1</v>
      </c>
      <c r="R70" s="61">
        <v>0</v>
      </c>
      <c r="S70" s="61">
        <v>1</v>
      </c>
      <c r="T70" s="62">
        <f t="shared" si="8"/>
        <v>4</v>
      </c>
      <c r="U70" s="63">
        <f>U69</f>
        <v>4</v>
      </c>
      <c r="V70" s="64">
        <f t="shared" ref="V70:V72" si="10">T70/U70</f>
        <v>1</v>
      </c>
      <c r="W70" s="89"/>
      <c r="X70" s="76"/>
      <c r="Y70" s="183"/>
      <c r="Z70" s="183"/>
      <c r="AA70" s="68" t="s">
        <v>320</v>
      </c>
      <c r="AB70" s="183"/>
      <c r="AC70" s="93"/>
      <c r="AD70" s="106" t="str">
        <f t="shared" si="9"/>
        <v xml:space="preserve">No. of Immunization session held </v>
      </c>
      <c r="AE70" s="106" t="s">
        <v>322</v>
      </c>
      <c r="AF70" s="93"/>
    </row>
    <row r="71" spans="1:32" ht="12" customHeight="1">
      <c r="A71" s="93"/>
      <c r="B71" s="2" t="str">
        <f t="shared" si="0"/>
        <v>Iana SC</v>
      </c>
      <c r="C71" s="3">
        <v>71</v>
      </c>
      <c r="D71" s="42"/>
      <c r="E71" s="54">
        <v>3</v>
      </c>
      <c r="F71" s="84" t="s">
        <v>323</v>
      </c>
      <c r="G71" s="86" t="s">
        <v>251</v>
      </c>
      <c r="H71" s="188">
        <v>3</v>
      </c>
      <c r="I71" s="188">
        <v>1</v>
      </c>
      <c r="J71" s="188">
        <v>0</v>
      </c>
      <c r="K71" s="188"/>
      <c r="L71" s="188"/>
      <c r="M71" s="188"/>
      <c r="N71" s="188"/>
      <c r="O71" s="188"/>
      <c r="P71" s="188"/>
      <c r="Q71" s="188">
        <v>0</v>
      </c>
      <c r="R71" s="188">
        <v>0</v>
      </c>
      <c r="S71" s="61">
        <v>1</v>
      </c>
      <c r="T71" s="94">
        <f t="shared" si="8"/>
        <v>5</v>
      </c>
      <c r="U71" s="63">
        <f>T38</f>
        <v>7</v>
      </c>
      <c r="V71" s="75">
        <f t="shared" si="10"/>
        <v>0.7142857142857143</v>
      </c>
      <c r="W71" s="89">
        <v>5</v>
      </c>
      <c r="X71" s="76" t="s">
        <v>324</v>
      </c>
      <c r="Y71" s="183"/>
      <c r="Z71" s="183"/>
      <c r="AA71" s="108" t="s">
        <v>325</v>
      </c>
      <c r="AB71" s="183"/>
      <c r="AC71" s="93"/>
      <c r="AD71" s="106" t="str">
        <f t="shared" si="9"/>
        <v>No. of pregnant women given Td2 plus  Booster (Td2+Td Booster)</v>
      </c>
      <c r="AE71" s="106" t="s">
        <v>289</v>
      </c>
      <c r="AF71" s="93"/>
    </row>
    <row r="72" spans="1:32" ht="12" customHeight="1">
      <c r="A72" s="93"/>
      <c r="B72" s="2" t="str">
        <f t="shared" si="0"/>
        <v>Iana SC</v>
      </c>
      <c r="C72" s="3">
        <v>72</v>
      </c>
      <c r="D72" s="42"/>
      <c r="E72" s="178">
        <v>4</v>
      </c>
      <c r="F72" s="84" t="s">
        <v>326</v>
      </c>
      <c r="G72" s="86" t="s">
        <v>251</v>
      </c>
      <c r="H72" s="61">
        <v>0</v>
      </c>
      <c r="I72" s="61">
        <v>0</v>
      </c>
      <c r="J72" s="61">
        <v>0</v>
      </c>
      <c r="K72" s="61"/>
      <c r="L72" s="61"/>
      <c r="M72" s="61"/>
      <c r="N72" s="61"/>
      <c r="O72" s="61"/>
      <c r="P72" s="61"/>
      <c r="Q72" s="61">
        <v>0</v>
      </c>
      <c r="R72" s="61">
        <v>0</v>
      </c>
      <c r="S72" s="61">
        <v>0</v>
      </c>
      <c r="T72" s="62">
        <f t="shared" si="8"/>
        <v>0</v>
      </c>
      <c r="U72" s="63">
        <f>T52</f>
        <v>0</v>
      </c>
      <c r="V72" s="75" t="e">
        <f t="shared" si="10"/>
        <v>#DIV/0!</v>
      </c>
      <c r="W72" s="89">
        <v>5</v>
      </c>
      <c r="X72" s="76"/>
      <c r="Y72" s="183"/>
      <c r="Z72" s="183"/>
      <c r="AA72" s="108" t="s">
        <v>327</v>
      </c>
      <c r="AB72" s="183"/>
      <c r="AC72" s="93"/>
      <c r="AD72" s="106" t="str">
        <f t="shared" si="9"/>
        <v>No. of Hep B Birth dose given</v>
      </c>
      <c r="AE72" s="106" t="s">
        <v>301</v>
      </c>
      <c r="AF72" s="93"/>
    </row>
    <row r="73" spans="1:32" ht="12" customHeight="1">
      <c r="A73" s="93"/>
      <c r="B73" s="2" t="str">
        <f t="shared" si="0"/>
        <v>Iana SC</v>
      </c>
      <c r="C73" s="3">
        <v>73</v>
      </c>
      <c r="D73" s="42"/>
      <c r="E73" s="54">
        <v>5</v>
      </c>
      <c r="F73" s="84" t="s">
        <v>86</v>
      </c>
      <c r="G73" s="86" t="s">
        <v>251</v>
      </c>
      <c r="H73" s="61">
        <v>0</v>
      </c>
      <c r="I73" s="61">
        <v>0</v>
      </c>
      <c r="J73" s="61">
        <v>0</v>
      </c>
      <c r="K73" s="61"/>
      <c r="L73" s="61"/>
      <c r="M73" s="61"/>
      <c r="N73" s="61"/>
      <c r="O73" s="61"/>
      <c r="P73" s="61"/>
      <c r="Q73" s="61">
        <v>0</v>
      </c>
      <c r="R73" s="61">
        <v>0</v>
      </c>
      <c r="S73" s="61">
        <v>0</v>
      </c>
      <c r="T73" s="62">
        <f t="shared" si="8"/>
        <v>0</v>
      </c>
      <c r="U73" s="63">
        <f>T52</f>
        <v>0</v>
      </c>
      <c r="V73" s="64"/>
      <c r="W73" s="63"/>
      <c r="X73" s="76"/>
      <c r="Y73" s="183"/>
      <c r="Z73" s="183"/>
      <c r="AA73" s="108" t="s">
        <v>327</v>
      </c>
      <c r="AB73" s="183"/>
      <c r="AC73" s="93"/>
      <c r="AD73" s="106" t="str">
        <f t="shared" si="9"/>
        <v>No. of live birth OPV Zero dose given</v>
      </c>
      <c r="AE73" s="106" t="s">
        <v>301</v>
      </c>
      <c r="AF73" s="93"/>
    </row>
    <row r="74" spans="1:32" ht="12" customHeight="1">
      <c r="A74" s="93"/>
      <c r="B74" s="2" t="str">
        <f t="shared" si="0"/>
        <v>Iana SC</v>
      </c>
      <c r="C74" s="3">
        <v>74</v>
      </c>
      <c r="D74" s="42"/>
      <c r="E74" s="54">
        <v>6</v>
      </c>
      <c r="F74" s="84" t="s">
        <v>87</v>
      </c>
      <c r="G74" s="86" t="s">
        <v>251</v>
      </c>
      <c r="H74" s="61">
        <v>0</v>
      </c>
      <c r="I74" s="61">
        <v>1</v>
      </c>
      <c r="J74" s="61">
        <v>0</v>
      </c>
      <c r="K74" s="61"/>
      <c r="L74" s="61"/>
      <c r="M74" s="61"/>
      <c r="N74" s="61"/>
      <c r="O74" s="61"/>
      <c r="P74" s="61"/>
      <c r="Q74" s="61">
        <v>0</v>
      </c>
      <c r="R74" s="61">
        <v>0</v>
      </c>
      <c r="S74" s="61">
        <v>0</v>
      </c>
      <c r="T74" s="62">
        <f t="shared" si="8"/>
        <v>1</v>
      </c>
      <c r="U74" s="63"/>
      <c r="V74" s="75"/>
      <c r="W74" s="63"/>
      <c r="X74" s="76"/>
      <c r="Y74" s="183"/>
      <c r="Z74" s="183"/>
      <c r="AA74" s="107"/>
      <c r="AB74" s="183"/>
      <c r="AC74" s="93"/>
      <c r="AD74" s="106" t="str">
        <f t="shared" si="9"/>
        <v>No. of live birth BCG birth dose given</v>
      </c>
      <c r="AE74" s="106" t="s">
        <v>301</v>
      </c>
      <c r="AF74" s="93"/>
    </row>
    <row r="75" spans="1:32" ht="12" customHeight="1">
      <c r="A75" s="93"/>
      <c r="B75" s="2" t="str">
        <f t="shared" si="0"/>
        <v>Iana SC</v>
      </c>
      <c r="C75" s="3">
        <v>75</v>
      </c>
      <c r="D75" s="42"/>
      <c r="E75" s="178">
        <v>7</v>
      </c>
      <c r="F75" s="84" t="s">
        <v>328</v>
      </c>
      <c r="G75" s="86" t="s">
        <v>251</v>
      </c>
      <c r="H75" s="61">
        <v>0</v>
      </c>
      <c r="I75" s="61">
        <v>1</v>
      </c>
      <c r="J75" s="61">
        <v>0</v>
      </c>
      <c r="K75" s="61"/>
      <c r="L75" s="61"/>
      <c r="M75" s="61"/>
      <c r="N75" s="61"/>
      <c r="O75" s="61"/>
      <c r="P75" s="61"/>
      <c r="Q75" s="61">
        <v>3</v>
      </c>
      <c r="R75" s="61">
        <v>0</v>
      </c>
      <c r="S75" s="61">
        <v>0</v>
      </c>
      <c r="T75" s="62">
        <f t="shared" si="8"/>
        <v>4</v>
      </c>
      <c r="U75" s="63">
        <f>T52</f>
        <v>0</v>
      </c>
      <c r="V75" s="75" t="e">
        <f t="shared" ref="V75:V78" si="11">T75/U75</f>
        <v>#DIV/0!</v>
      </c>
      <c r="W75" s="89">
        <v>10</v>
      </c>
      <c r="X75" s="76"/>
      <c r="Y75" s="183"/>
      <c r="Z75" s="183"/>
      <c r="AA75" s="108" t="s">
        <v>327</v>
      </c>
      <c r="AB75" s="183"/>
      <c r="AC75" s="93"/>
      <c r="AD75" s="106" t="str">
        <f t="shared" si="9"/>
        <v xml:space="preserve">No. of Fully Immunized children </v>
      </c>
      <c r="AE75" s="106" t="s">
        <v>301</v>
      </c>
      <c r="AF75" s="93"/>
    </row>
    <row r="76" spans="1:32" ht="12" customHeight="1">
      <c r="A76" s="93"/>
      <c r="B76" s="2" t="str">
        <f t="shared" si="0"/>
        <v>Iana SC</v>
      </c>
      <c r="C76" s="3">
        <v>76</v>
      </c>
      <c r="D76" s="42"/>
      <c r="E76" s="178">
        <v>8</v>
      </c>
      <c r="F76" s="84" t="s">
        <v>329</v>
      </c>
      <c r="G76" s="86" t="s">
        <v>251</v>
      </c>
      <c r="H76" s="61">
        <v>3</v>
      </c>
      <c r="I76" s="61">
        <v>1</v>
      </c>
      <c r="J76" s="61">
        <v>0</v>
      </c>
      <c r="K76" s="61"/>
      <c r="L76" s="61"/>
      <c r="M76" s="61"/>
      <c r="N76" s="61"/>
      <c r="O76" s="61"/>
      <c r="P76" s="61"/>
      <c r="Q76" s="61">
        <v>0</v>
      </c>
      <c r="R76" s="61">
        <v>0</v>
      </c>
      <c r="S76" s="61">
        <v>5</v>
      </c>
      <c r="T76" s="62">
        <f t="shared" si="8"/>
        <v>9</v>
      </c>
      <c r="U76" s="63">
        <f t="shared" ref="U76:U78" si="12">X23</f>
        <v>11.018891532058467</v>
      </c>
      <c r="V76" s="75">
        <f t="shared" si="11"/>
        <v>0.81677907199787891</v>
      </c>
      <c r="W76" s="89">
        <v>5</v>
      </c>
      <c r="X76" s="76"/>
      <c r="Y76" s="183"/>
      <c r="Z76" s="183"/>
      <c r="AA76" s="107"/>
      <c r="AB76" s="183"/>
      <c r="AC76" s="93"/>
      <c r="AD76" s="106" t="str">
        <f t="shared" si="9"/>
        <v>No. of Children received DPT Booster at the age of 5 yrs</v>
      </c>
      <c r="AE76" s="162" t="s">
        <v>260</v>
      </c>
      <c r="AF76" s="163"/>
    </row>
    <row r="77" spans="1:32" ht="12" customHeight="1">
      <c r="A77" s="93"/>
      <c r="B77" s="2" t="str">
        <f t="shared" si="0"/>
        <v>Iana SC</v>
      </c>
      <c r="C77" s="3">
        <v>77</v>
      </c>
      <c r="D77" s="42"/>
      <c r="E77" s="54">
        <v>9</v>
      </c>
      <c r="F77" s="84" t="s">
        <v>330</v>
      </c>
      <c r="G77" s="86" t="s">
        <v>251</v>
      </c>
      <c r="H77" s="61">
        <v>3</v>
      </c>
      <c r="I77" s="61">
        <v>1</v>
      </c>
      <c r="J77" s="61">
        <v>0</v>
      </c>
      <c r="K77" s="61"/>
      <c r="L77" s="61"/>
      <c r="M77" s="61"/>
      <c r="N77" s="61"/>
      <c r="O77" s="61"/>
      <c r="P77" s="61"/>
      <c r="Q77" s="61">
        <v>4</v>
      </c>
      <c r="R77" s="61">
        <v>0</v>
      </c>
      <c r="S77" s="61">
        <v>2</v>
      </c>
      <c r="T77" s="62">
        <f t="shared" si="8"/>
        <v>10</v>
      </c>
      <c r="U77" s="63">
        <f t="shared" si="12"/>
        <v>10.96379707439818</v>
      </c>
      <c r="V77" s="75">
        <f t="shared" si="11"/>
        <v>0.91209276605011558</v>
      </c>
      <c r="W77" s="63">
        <v>5</v>
      </c>
      <c r="X77" s="76"/>
      <c r="Y77" s="183"/>
      <c r="Z77" s="183"/>
      <c r="AA77" s="107"/>
      <c r="AB77" s="183"/>
      <c r="AC77" s="93"/>
      <c r="AD77" s="106" t="str">
        <f t="shared" si="9"/>
        <v>No. of Children received Td Booster at the age of 10 yrs</v>
      </c>
      <c r="AE77" s="162" t="s">
        <v>262</v>
      </c>
      <c r="AF77" s="163"/>
    </row>
    <row r="78" spans="1:32" ht="12" customHeight="1">
      <c r="A78" s="93"/>
      <c r="B78" s="2" t="str">
        <f t="shared" si="0"/>
        <v>Iana SC</v>
      </c>
      <c r="C78" s="3">
        <v>78</v>
      </c>
      <c r="D78" s="42"/>
      <c r="E78" s="54">
        <v>10</v>
      </c>
      <c r="F78" s="84" t="s">
        <v>331</v>
      </c>
      <c r="G78" s="86" t="s">
        <v>251</v>
      </c>
      <c r="H78" s="61">
        <v>2</v>
      </c>
      <c r="I78" s="61">
        <v>4</v>
      </c>
      <c r="J78" s="61">
        <v>0</v>
      </c>
      <c r="K78" s="61"/>
      <c r="L78" s="61"/>
      <c r="M78" s="61"/>
      <c r="N78" s="61"/>
      <c r="O78" s="61"/>
      <c r="P78" s="61"/>
      <c r="Q78" s="61">
        <v>0</v>
      </c>
      <c r="R78" s="61">
        <v>0</v>
      </c>
      <c r="S78" s="61">
        <v>1</v>
      </c>
      <c r="T78" s="62">
        <f t="shared" si="8"/>
        <v>7</v>
      </c>
      <c r="U78" s="63">
        <f t="shared" si="12"/>
        <v>10.93638758171214</v>
      </c>
      <c r="V78" s="75">
        <f t="shared" si="11"/>
        <v>0.64006509898253983</v>
      </c>
      <c r="W78" s="63">
        <v>5</v>
      </c>
      <c r="X78" s="76"/>
      <c r="Y78" s="183"/>
      <c r="Z78" s="183"/>
      <c r="AA78" s="107"/>
      <c r="AB78" s="183"/>
      <c r="AC78" s="93"/>
      <c r="AD78" s="106" t="str">
        <f t="shared" si="9"/>
        <v>No. of Children received Td Booster at the age of 16 yrs</v>
      </c>
      <c r="AE78" s="162" t="s">
        <v>264</v>
      </c>
      <c r="AF78" s="163"/>
    </row>
    <row r="79" spans="1:32" ht="1.5" customHeight="1">
      <c r="A79" s="93"/>
      <c r="B79" s="2" t="str">
        <f t="shared" si="0"/>
        <v>Iana SC</v>
      </c>
      <c r="C79" s="3">
        <v>79</v>
      </c>
      <c r="D79" s="42"/>
      <c r="E79" s="3"/>
      <c r="F79" s="78"/>
      <c r="G79" s="79"/>
      <c r="H79" s="7"/>
      <c r="I79" s="7"/>
      <c r="J79" s="7"/>
      <c r="K79" s="7"/>
      <c r="L79" s="7"/>
      <c r="M79" s="7"/>
      <c r="N79" s="7"/>
      <c r="O79" s="7"/>
      <c r="P79" s="7"/>
      <c r="Q79" s="7"/>
      <c r="R79" s="7"/>
      <c r="S79" s="7"/>
      <c r="T79" s="7"/>
      <c r="U79" s="8"/>
      <c r="V79" s="80"/>
      <c r="W79" s="8"/>
      <c r="X79" s="2"/>
      <c r="Y79" s="2"/>
      <c r="Z79" s="2"/>
      <c r="AA79" s="80"/>
      <c r="AB79" s="2"/>
      <c r="AC79" s="93"/>
      <c r="AD79" s="93"/>
      <c r="AE79" s="93"/>
      <c r="AF79" s="93"/>
    </row>
    <row r="80" spans="1:32" ht="15.75" customHeight="1">
      <c r="A80" s="93"/>
      <c r="B80" s="2" t="str">
        <f t="shared" si="0"/>
        <v>Iana SC</v>
      </c>
      <c r="C80" s="3">
        <v>80</v>
      </c>
      <c r="D80" s="57" t="s">
        <v>100</v>
      </c>
      <c r="E80" s="189" t="s">
        <v>332</v>
      </c>
      <c r="F80" s="82"/>
      <c r="G80" s="118" t="s">
        <v>57</v>
      </c>
      <c r="H80" s="46" t="s">
        <v>28</v>
      </c>
      <c r="I80" s="46" t="s">
        <v>29</v>
      </c>
      <c r="J80" s="46" t="s">
        <v>30</v>
      </c>
      <c r="K80" s="46" t="s">
        <v>31</v>
      </c>
      <c r="L80" s="46" t="s">
        <v>32</v>
      </c>
      <c r="M80" s="46" t="s">
        <v>33</v>
      </c>
      <c r="N80" s="46" t="s">
        <v>34</v>
      </c>
      <c r="O80" s="46" t="s">
        <v>35</v>
      </c>
      <c r="P80" s="46" t="s">
        <v>36</v>
      </c>
      <c r="Q80" s="46" t="s">
        <v>37</v>
      </c>
      <c r="R80" s="46" t="s">
        <v>38</v>
      </c>
      <c r="S80" s="46" t="s">
        <v>39</v>
      </c>
      <c r="T80" s="46" t="s">
        <v>40</v>
      </c>
      <c r="U80" s="47" t="s">
        <v>41</v>
      </c>
      <c r="V80" s="119" t="s">
        <v>42</v>
      </c>
      <c r="W80" s="175" t="s">
        <v>123</v>
      </c>
      <c r="X80" s="46" t="s">
        <v>44</v>
      </c>
      <c r="Y80" s="176"/>
      <c r="Z80" s="176"/>
      <c r="AA80" s="177" t="s">
        <v>124</v>
      </c>
      <c r="AB80" s="176"/>
      <c r="AC80" s="93"/>
      <c r="AD80" s="106"/>
      <c r="AE80" s="93"/>
      <c r="AF80" s="93"/>
    </row>
    <row r="81" spans="1:32" ht="1.5" customHeight="1">
      <c r="A81" s="93"/>
      <c r="B81" s="2" t="str">
        <f t="shared" si="0"/>
        <v>Iana SC</v>
      </c>
      <c r="C81" s="3">
        <v>81</v>
      </c>
      <c r="D81" s="42"/>
      <c r="E81" s="3"/>
      <c r="F81" s="78"/>
      <c r="G81" s="98"/>
      <c r="H81" s="7"/>
      <c r="I81" s="7"/>
      <c r="J81" s="7"/>
      <c r="K81" s="7"/>
      <c r="L81" s="7"/>
      <c r="M81" s="7"/>
      <c r="N81" s="7"/>
      <c r="O81" s="7"/>
      <c r="P81" s="7"/>
      <c r="Q81" s="7"/>
      <c r="R81" s="7"/>
      <c r="S81" s="7"/>
      <c r="T81" s="7"/>
      <c r="U81" s="8"/>
      <c r="V81" s="80"/>
      <c r="W81" s="8"/>
      <c r="X81" s="2"/>
      <c r="Y81" s="2"/>
      <c r="Z81" s="2"/>
      <c r="AA81" s="80"/>
      <c r="AB81" s="2"/>
      <c r="AC81" s="93"/>
      <c r="AD81" s="106"/>
      <c r="AE81" s="93"/>
      <c r="AF81" s="93"/>
    </row>
    <row r="82" spans="1:32" ht="23.25" customHeight="1">
      <c r="A82" s="93"/>
      <c r="B82" s="2" t="str">
        <f t="shared" si="0"/>
        <v>Iana SC</v>
      </c>
      <c r="C82" s="3">
        <v>82</v>
      </c>
      <c r="D82" s="42"/>
      <c r="E82" s="181">
        <v>1</v>
      </c>
      <c r="F82" s="88" t="s">
        <v>333</v>
      </c>
      <c r="G82" s="86" t="s">
        <v>251</v>
      </c>
      <c r="H82" s="72"/>
      <c r="I82" s="72"/>
      <c r="J82" s="72"/>
      <c r="K82" s="72"/>
      <c r="L82" s="72"/>
      <c r="M82" s="72"/>
      <c r="N82" s="72"/>
      <c r="O82" s="72"/>
      <c r="P82" s="72"/>
      <c r="Q82" s="72"/>
      <c r="R82" s="72"/>
      <c r="S82" s="72"/>
      <c r="T82" s="62">
        <f t="shared" ref="T82:T90" si="13">SUM(H82:S82)</f>
        <v>0</v>
      </c>
      <c r="U82" s="63">
        <f>G20</f>
        <v>683</v>
      </c>
      <c r="V82" s="75">
        <f t="shared" ref="V82:V85" si="14">T82/U82</f>
        <v>0</v>
      </c>
      <c r="W82" s="89">
        <v>10</v>
      </c>
      <c r="X82" s="76"/>
      <c r="Y82" s="183"/>
      <c r="Z82" s="183"/>
      <c r="AA82" s="90" t="s">
        <v>334</v>
      </c>
      <c r="AB82" s="183"/>
      <c r="AC82" s="93"/>
      <c r="AD82" s="190" t="str">
        <f t="shared" ref="AD82:AD90" si="15">F82</f>
        <v>No. of person  Blood Examination for Malaria (Slide /RDK Total) (Expected ABER atleast 10 % of Total Population )</v>
      </c>
      <c r="AE82" s="106" t="s">
        <v>335</v>
      </c>
      <c r="AF82" s="93"/>
    </row>
    <row r="83" spans="1:32" ht="13.5" customHeight="1">
      <c r="A83" s="93"/>
      <c r="B83" s="2" t="str">
        <f t="shared" si="0"/>
        <v>Iana SC</v>
      </c>
      <c r="C83" s="3">
        <v>83</v>
      </c>
      <c r="D83" s="42"/>
      <c r="E83" s="54"/>
      <c r="F83" s="88" t="s">
        <v>336</v>
      </c>
      <c r="G83" s="86" t="s">
        <v>251</v>
      </c>
      <c r="H83" s="61"/>
      <c r="I83" s="61"/>
      <c r="J83" s="61"/>
      <c r="K83" s="61"/>
      <c r="L83" s="61"/>
      <c r="M83" s="61"/>
      <c r="N83" s="61"/>
      <c r="O83" s="61"/>
      <c r="P83" s="61"/>
      <c r="Q83" s="61"/>
      <c r="R83" s="61"/>
      <c r="S83" s="61"/>
      <c r="T83" s="62">
        <f t="shared" si="13"/>
        <v>0</v>
      </c>
      <c r="U83" s="63">
        <f>33.33*U82/100</f>
        <v>227.6439</v>
      </c>
      <c r="V83" s="75">
        <f t="shared" si="14"/>
        <v>0</v>
      </c>
      <c r="W83" s="63"/>
      <c r="X83" s="76"/>
      <c r="Y83" s="183"/>
      <c r="Z83" s="183"/>
      <c r="AA83" s="90" t="s">
        <v>337</v>
      </c>
      <c r="AB83" s="183"/>
      <c r="AC83" s="93"/>
      <c r="AD83" s="190" t="str">
        <f t="shared" si="15"/>
        <v>Slide+RDK  by Health worker (F) (33.33 % of Total)</v>
      </c>
      <c r="AE83" s="106"/>
      <c r="AF83" s="93"/>
    </row>
    <row r="84" spans="1:32" ht="13.5" customHeight="1">
      <c r="A84" s="93"/>
      <c r="B84" s="2" t="str">
        <f t="shared" si="0"/>
        <v>Iana SC</v>
      </c>
      <c r="C84" s="3">
        <v>84</v>
      </c>
      <c r="D84" s="42"/>
      <c r="E84" s="54"/>
      <c r="F84" s="88" t="s">
        <v>338</v>
      </c>
      <c r="G84" s="86" t="s">
        <v>251</v>
      </c>
      <c r="H84" s="61">
        <v>5</v>
      </c>
      <c r="I84" s="61">
        <v>5</v>
      </c>
      <c r="J84" s="61">
        <v>5</v>
      </c>
      <c r="K84" s="61"/>
      <c r="L84" s="61"/>
      <c r="M84" s="61"/>
      <c r="N84" s="61"/>
      <c r="O84" s="61"/>
      <c r="P84" s="61"/>
      <c r="Q84" s="61">
        <v>7</v>
      </c>
      <c r="R84" s="61">
        <v>13</v>
      </c>
      <c r="S84" s="61">
        <v>10</v>
      </c>
      <c r="T84" s="62">
        <f t="shared" si="13"/>
        <v>45</v>
      </c>
      <c r="U84" s="63">
        <f>33.33*U82/100</f>
        <v>227.6439</v>
      </c>
      <c r="V84" s="75">
        <f t="shared" si="14"/>
        <v>0.19767716156681553</v>
      </c>
      <c r="W84" s="63"/>
      <c r="X84" s="76"/>
      <c r="Y84" s="183"/>
      <c r="Z84" s="183"/>
      <c r="AA84" s="90" t="s">
        <v>337</v>
      </c>
      <c r="AB84" s="183"/>
      <c r="AC84" s="93"/>
      <c r="AD84" s="190" t="str">
        <f t="shared" si="15"/>
        <v>Slide+RDK  by Health worker (M) (33.33 % of Total)</v>
      </c>
      <c r="AE84" s="106"/>
      <c r="AF84" s="93"/>
    </row>
    <row r="85" spans="1:32" ht="13.5" customHeight="1">
      <c r="A85" s="93"/>
      <c r="B85" s="2" t="str">
        <f t="shared" si="0"/>
        <v>Iana SC</v>
      </c>
      <c r="C85" s="3">
        <v>85</v>
      </c>
      <c r="D85" s="42"/>
      <c r="E85" s="54"/>
      <c r="F85" s="88" t="s">
        <v>339</v>
      </c>
      <c r="G85" s="86" t="s">
        <v>251</v>
      </c>
      <c r="H85" s="61">
        <v>16</v>
      </c>
      <c r="I85" s="61">
        <v>16</v>
      </c>
      <c r="J85" s="61">
        <v>16</v>
      </c>
      <c r="K85" s="61"/>
      <c r="L85" s="61"/>
      <c r="M85" s="61"/>
      <c r="N85" s="61"/>
      <c r="O85" s="61"/>
      <c r="P85" s="61"/>
      <c r="Q85" s="61">
        <v>8</v>
      </c>
      <c r="R85" s="61">
        <v>0</v>
      </c>
      <c r="S85" s="61">
        <v>0</v>
      </c>
      <c r="T85" s="62">
        <f t="shared" si="13"/>
        <v>56</v>
      </c>
      <c r="U85" s="63">
        <f>33.33*U82/100</f>
        <v>227.6439</v>
      </c>
      <c r="V85" s="75">
        <f t="shared" si="14"/>
        <v>0.24599824550537044</v>
      </c>
      <c r="W85" s="63"/>
      <c r="X85" s="76"/>
      <c r="Y85" s="183"/>
      <c r="Z85" s="183"/>
      <c r="AA85" s="90" t="s">
        <v>337</v>
      </c>
      <c r="AB85" s="183"/>
      <c r="AC85" s="93"/>
      <c r="AD85" s="190" t="str">
        <f t="shared" si="15"/>
        <v>Slide+RDK  by ASHA  (F) (33.33 % of Total)</v>
      </c>
      <c r="AE85" s="106"/>
      <c r="AF85" s="93"/>
    </row>
    <row r="86" spans="1:32" ht="13.5" customHeight="1">
      <c r="A86" s="93"/>
      <c r="B86" s="2" t="str">
        <f t="shared" si="0"/>
        <v>Iana SC</v>
      </c>
      <c r="C86" s="3">
        <v>86</v>
      </c>
      <c r="D86" s="42"/>
      <c r="E86" s="54">
        <v>2</v>
      </c>
      <c r="F86" s="88" t="s">
        <v>94</v>
      </c>
      <c r="G86" s="86" t="s">
        <v>251</v>
      </c>
      <c r="H86" s="61">
        <v>0</v>
      </c>
      <c r="I86" s="61">
        <v>0</v>
      </c>
      <c r="J86" s="61">
        <v>1</v>
      </c>
      <c r="K86" s="61"/>
      <c r="L86" s="61"/>
      <c r="M86" s="61"/>
      <c r="N86" s="61"/>
      <c r="O86" s="61"/>
      <c r="P86" s="61"/>
      <c r="Q86" s="61">
        <v>0</v>
      </c>
      <c r="R86" s="61">
        <v>0</v>
      </c>
      <c r="S86" s="61">
        <v>0</v>
      </c>
      <c r="T86" s="62">
        <f t="shared" si="13"/>
        <v>1</v>
      </c>
      <c r="U86" s="63"/>
      <c r="V86" s="69"/>
      <c r="W86" s="70"/>
      <c r="X86" s="76"/>
      <c r="Y86" s="183"/>
      <c r="Z86" s="183"/>
      <c r="AA86" s="91"/>
      <c r="AB86" s="183"/>
      <c r="AC86" s="93"/>
      <c r="AD86" s="190" t="str">
        <f t="shared" si="15"/>
        <v>No. of Malaria cases (PF)</v>
      </c>
      <c r="AE86" s="106"/>
      <c r="AF86" s="93"/>
    </row>
    <row r="87" spans="1:32" ht="13.5" customHeight="1">
      <c r="A87" s="93"/>
      <c r="B87" s="2" t="str">
        <f t="shared" si="0"/>
        <v>Iana SC</v>
      </c>
      <c r="C87" s="3">
        <v>87</v>
      </c>
      <c r="D87" s="42"/>
      <c r="E87" s="54"/>
      <c r="F87" s="88" t="s">
        <v>95</v>
      </c>
      <c r="G87" s="86" t="s">
        <v>251</v>
      </c>
      <c r="H87" s="61">
        <v>1</v>
      </c>
      <c r="I87" s="61">
        <v>0</v>
      </c>
      <c r="J87" s="61">
        <v>1</v>
      </c>
      <c r="K87" s="61"/>
      <c r="L87" s="61"/>
      <c r="M87" s="61"/>
      <c r="N87" s="61"/>
      <c r="O87" s="61"/>
      <c r="P87" s="61"/>
      <c r="Q87" s="61">
        <v>0</v>
      </c>
      <c r="R87" s="61">
        <v>0</v>
      </c>
      <c r="S87" s="61">
        <v>0</v>
      </c>
      <c r="T87" s="62">
        <f t="shared" si="13"/>
        <v>2</v>
      </c>
      <c r="U87" s="63"/>
      <c r="V87" s="69"/>
      <c r="W87" s="70"/>
      <c r="X87" s="76"/>
      <c r="Y87" s="183"/>
      <c r="Z87" s="183"/>
      <c r="AA87" s="91"/>
      <c r="AB87" s="183"/>
      <c r="AC87" s="93"/>
      <c r="AD87" s="190" t="str">
        <f t="shared" si="15"/>
        <v>No. of Malaria cases (PV)</v>
      </c>
      <c r="AE87" s="106"/>
      <c r="AF87" s="93"/>
    </row>
    <row r="88" spans="1:32" ht="13.5" customHeight="1">
      <c r="A88" s="93"/>
      <c r="B88" s="2" t="str">
        <f t="shared" si="0"/>
        <v>Iana SC</v>
      </c>
      <c r="C88" s="3">
        <v>88</v>
      </c>
      <c r="D88" s="42"/>
      <c r="E88" s="178"/>
      <c r="F88" s="88" t="s">
        <v>96</v>
      </c>
      <c r="G88" s="86" t="s">
        <v>251</v>
      </c>
      <c r="H88" s="72"/>
      <c r="I88" s="72"/>
      <c r="J88" s="72"/>
      <c r="K88" s="72"/>
      <c r="L88" s="72"/>
      <c r="M88" s="72"/>
      <c r="N88" s="72"/>
      <c r="O88" s="72"/>
      <c r="P88" s="72"/>
      <c r="Q88" s="72">
        <v>0</v>
      </c>
      <c r="R88" s="72">
        <v>0</v>
      </c>
      <c r="S88" s="72">
        <v>0</v>
      </c>
      <c r="T88" s="62">
        <f t="shared" si="13"/>
        <v>0</v>
      </c>
      <c r="U88" s="63"/>
      <c r="V88" s="114">
        <f>T88*1000/G20</f>
        <v>0</v>
      </c>
      <c r="W88" s="89"/>
      <c r="X88" s="76"/>
      <c r="Y88" s="183"/>
      <c r="Z88" s="183"/>
      <c r="AA88" s="68" t="s">
        <v>340</v>
      </c>
      <c r="AB88" s="183"/>
      <c r="AC88" s="93"/>
      <c r="AD88" s="190" t="str">
        <f t="shared" si="15"/>
        <v>Total No. of Malaria cases (PF +PV)</v>
      </c>
      <c r="AE88" s="106" t="s">
        <v>341</v>
      </c>
      <c r="AF88" s="93"/>
    </row>
    <row r="89" spans="1:32" ht="13.5" customHeight="1">
      <c r="A89" s="93"/>
      <c r="B89" s="2" t="str">
        <f t="shared" si="0"/>
        <v>Iana SC</v>
      </c>
      <c r="C89" s="3">
        <v>89</v>
      </c>
      <c r="D89" s="42"/>
      <c r="E89" s="54">
        <v>3</v>
      </c>
      <c r="F89" s="88" t="s">
        <v>342</v>
      </c>
      <c r="G89" s="86" t="s">
        <v>251</v>
      </c>
      <c r="H89" s="61">
        <v>1</v>
      </c>
      <c r="I89" s="61">
        <v>1</v>
      </c>
      <c r="J89" s="61">
        <v>1</v>
      </c>
      <c r="K89" s="61"/>
      <c r="L89" s="61"/>
      <c r="M89" s="61"/>
      <c r="N89" s="61"/>
      <c r="O89" s="61"/>
      <c r="P89" s="61"/>
      <c r="Q89" s="61">
        <v>1</v>
      </c>
      <c r="R89" s="61">
        <v>1</v>
      </c>
      <c r="S89" s="61">
        <v>1</v>
      </c>
      <c r="T89" s="62">
        <f t="shared" si="13"/>
        <v>6</v>
      </c>
      <c r="U89" s="63">
        <v>12</v>
      </c>
      <c r="V89" s="75">
        <f t="shared" ref="V89:V90" si="16">T89/U89</f>
        <v>0.5</v>
      </c>
      <c r="W89" s="63"/>
      <c r="X89" s="76"/>
      <c r="Y89" s="183"/>
      <c r="Z89" s="183"/>
      <c r="AA89" s="90" t="s">
        <v>343</v>
      </c>
      <c r="AB89" s="183"/>
      <c r="AC89" s="93"/>
      <c r="AD89" s="190" t="str">
        <f t="shared" si="15"/>
        <v>Any NVBDCP IEC activities   Yes=1, No=0  (SC/Clinic report tur)</v>
      </c>
      <c r="AE89" s="106"/>
      <c r="AF89" s="93"/>
    </row>
    <row r="90" spans="1:32" ht="15" customHeight="1">
      <c r="A90" s="93"/>
      <c r="B90" s="2" t="str">
        <f t="shared" si="0"/>
        <v>Iana SC</v>
      </c>
      <c r="C90" s="3">
        <v>90</v>
      </c>
      <c r="D90" s="42"/>
      <c r="E90" s="54">
        <v>4</v>
      </c>
      <c r="F90" s="88" t="s">
        <v>344</v>
      </c>
      <c r="G90" s="86" t="s">
        <v>251</v>
      </c>
      <c r="H90" s="61">
        <v>1</v>
      </c>
      <c r="I90" s="61">
        <v>1</v>
      </c>
      <c r="J90" s="61">
        <v>1</v>
      </c>
      <c r="K90" s="61"/>
      <c r="L90" s="61"/>
      <c r="M90" s="61"/>
      <c r="N90" s="61"/>
      <c r="O90" s="61"/>
      <c r="P90" s="61"/>
      <c r="Q90" s="61">
        <v>1</v>
      </c>
      <c r="R90" s="61">
        <v>1</v>
      </c>
      <c r="S90" s="61">
        <v>1</v>
      </c>
      <c r="T90" s="62">
        <f t="shared" si="13"/>
        <v>6</v>
      </c>
      <c r="U90" s="63">
        <v>12</v>
      </c>
      <c r="V90" s="75">
        <f t="shared" si="16"/>
        <v>0.5</v>
      </c>
      <c r="W90" s="63"/>
      <c r="X90" s="76"/>
      <c r="Y90" s="183"/>
      <c r="Z90" s="183"/>
      <c r="AA90" s="90" t="s">
        <v>343</v>
      </c>
      <c r="AB90" s="183"/>
      <c r="AC90" s="93"/>
      <c r="AD90" s="190" t="str">
        <f t="shared" si="15"/>
        <v>Logistic consumption and Malarial case report are similar  Yes=1, No=0 (Main Centre report tur)</v>
      </c>
      <c r="AE90" s="106"/>
      <c r="AF90" s="93"/>
    </row>
    <row r="91" spans="1:32" ht="1.5" customHeight="1">
      <c r="A91" s="93"/>
      <c r="B91" s="2" t="str">
        <f t="shared" si="0"/>
        <v>Iana SC</v>
      </c>
      <c r="C91" s="3">
        <v>91</v>
      </c>
      <c r="D91" s="93"/>
      <c r="E91" s="4"/>
      <c r="F91" s="4"/>
      <c r="G91" s="109"/>
      <c r="H91" s="7"/>
      <c r="I91" s="7"/>
      <c r="J91" s="7"/>
      <c r="K91" s="7"/>
      <c r="L91" s="7"/>
      <c r="M91" s="7"/>
      <c r="N91" s="7"/>
      <c r="O91" s="7"/>
      <c r="P91" s="7"/>
      <c r="Q91" s="7"/>
      <c r="R91" s="7"/>
      <c r="S91" s="7"/>
      <c r="T91" s="7"/>
      <c r="U91" s="8"/>
      <c r="V91" s="80"/>
      <c r="W91" s="8"/>
      <c r="X91" s="2"/>
      <c r="Y91" s="2"/>
      <c r="Z91" s="2"/>
      <c r="AA91" s="64"/>
      <c r="AB91" s="2"/>
      <c r="AC91" s="93"/>
      <c r="AD91" s="106"/>
      <c r="AE91" s="93"/>
      <c r="AF91" s="93"/>
    </row>
    <row r="92" spans="1:32" ht="15.75" customHeight="1">
      <c r="A92" s="93"/>
      <c r="B92" s="2" t="str">
        <f t="shared" si="0"/>
        <v>Iana SC</v>
      </c>
      <c r="C92" s="3">
        <v>92</v>
      </c>
      <c r="D92" s="42"/>
      <c r="E92" s="43" t="s">
        <v>345</v>
      </c>
      <c r="F92" s="82"/>
      <c r="G92" s="118" t="s">
        <v>57</v>
      </c>
      <c r="H92" s="46" t="s">
        <v>28</v>
      </c>
      <c r="I92" s="46" t="s">
        <v>29</v>
      </c>
      <c r="J92" s="46" t="s">
        <v>30</v>
      </c>
      <c r="K92" s="46" t="s">
        <v>31</v>
      </c>
      <c r="L92" s="46" t="s">
        <v>32</v>
      </c>
      <c r="M92" s="46" t="s">
        <v>33</v>
      </c>
      <c r="N92" s="46" t="s">
        <v>34</v>
      </c>
      <c r="O92" s="46" t="s">
        <v>35</v>
      </c>
      <c r="P92" s="46" t="s">
        <v>36</v>
      </c>
      <c r="Q92" s="46" t="s">
        <v>37</v>
      </c>
      <c r="R92" s="46" t="s">
        <v>38</v>
      </c>
      <c r="S92" s="46" t="s">
        <v>39</v>
      </c>
      <c r="T92" s="46" t="s">
        <v>40</v>
      </c>
      <c r="U92" s="47" t="s">
        <v>41</v>
      </c>
      <c r="V92" s="119" t="s">
        <v>42</v>
      </c>
      <c r="W92" s="175" t="s">
        <v>123</v>
      </c>
      <c r="X92" s="46" t="s">
        <v>44</v>
      </c>
      <c r="Y92" s="176"/>
      <c r="Z92" s="176"/>
      <c r="AA92" s="177" t="s">
        <v>124</v>
      </c>
      <c r="AB92" s="176"/>
      <c r="AC92" s="93"/>
      <c r="AD92" s="106"/>
      <c r="AE92" s="93"/>
      <c r="AF92" s="93"/>
    </row>
    <row r="93" spans="1:32" ht="1.5" customHeight="1">
      <c r="A93" s="93"/>
      <c r="B93" s="2" t="str">
        <f t="shared" si="0"/>
        <v>Iana SC</v>
      </c>
      <c r="C93" s="3">
        <v>93</v>
      </c>
      <c r="D93" s="42"/>
      <c r="E93" s="3"/>
      <c r="F93" s="78"/>
      <c r="G93" s="98"/>
      <c r="H93" s="7"/>
      <c r="I93" s="7"/>
      <c r="J93" s="7"/>
      <c r="K93" s="7"/>
      <c r="L93" s="7"/>
      <c r="M93" s="7"/>
      <c r="N93" s="7"/>
      <c r="O93" s="7"/>
      <c r="P93" s="7"/>
      <c r="Q93" s="7"/>
      <c r="R93" s="7"/>
      <c r="S93" s="7"/>
      <c r="T93" s="7"/>
      <c r="U93" s="8"/>
      <c r="V93" s="80"/>
      <c r="W93" s="8"/>
      <c r="X93" s="2"/>
      <c r="Y93" s="2"/>
      <c r="Z93" s="2"/>
      <c r="AA93" s="80"/>
      <c r="AB93" s="2"/>
      <c r="AC93" s="93"/>
      <c r="AD93" s="106"/>
      <c r="AE93" s="93"/>
      <c r="AF93" s="93"/>
    </row>
    <row r="94" spans="1:32" ht="23.25" customHeight="1">
      <c r="A94" s="93"/>
      <c r="B94" s="2" t="str">
        <f t="shared" si="0"/>
        <v>Iana SC</v>
      </c>
      <c r="C94" s="3">
        <v>94</v>
      </c>
      <c r="D94" s="42"/>
      <c r="E94" s="178">
        <v>1</v>
      </c>
      <c r="F94" s="88" t="s">
        <v>346</v>
      </c>
      <c r="G94" s="86" t="s">
        <v>251</v>
      </c>
      <c r="H94" s="61">
        <v>0</v>
      </c>
      <c r="I94" s="61">
        <v>0</v>
      </c>
      <c r="J94" s="61">
        <v>0</v>
      </c>
      <c r="K94" s="61"/>
      <c r="L94" s="61"/>
      <c r="M94" s="61"/>
      <c r="N94" s="61"/>
      <c r="O94" s="61"/>
      <c r="P94" s="61"/>
      <c r="Q94" s="61">
        <v>0</v>
      </c>
      <c r="R94" s="61">
        <v>0</v>
      </c>
      <c r="S94" s="61">
        <v>0</v>
      </c>
      <c r="T94" s="62">
        <f>SUM(H94:S94)</f>
        <v>0</v>
      </c>
      <c r="U94" s="63">
        <f>2*T157/100</f>
        <v>5.12</v>
      </c>
      <c r="V94" s="75">
        <f>T94/U94</f>
        <v>0</v>
      </c>
      <c r="W94" s="63">
        <v>10</v>
      </c>
      <c r="X94" s="76"/>
      <c r="Y94" s="183"/>
      <c r="Z94" s="183"/>
      <c r="AA94" s="108" t="s">
        <v>347</v>
      </c>
      <c r="AB94" s="183"/>
      <c r="AC94" s="93"/>
      <c r="AD94" s="190" t="str">
        <f>F94</f>
        <v>No. of person withTB suspect whose sputum is sent for Examination ( TB Suspect) to higher centre (2% of adult OPD)</v>
      </c>
      <c r="AE94" s="106" t="s">
        <v>348</v>
      </c>
      <c r="AF94" s="93"/>
    </row>
    <row r="95" spans="1:32" ht="1.5" customHeight="1">
      <c r="A95" s="93"/>
      <c r="B95" s="2" t="str">
        <f t="shared" si="0"/>
        <v>Iana SC</v>
      </c>
      <c r="C95" s="3">
        <v>95</v>
      </c>
      <c r="D95" s="42"/>
      <c r="E95" s="3"/>
      <c r="F95" s="78"/>
      <c r="G95" s="98"/>
      <c r="H95" s="7"/>
      <c r="I95" s="7"/>
      <c r="J95" s="7"/>
      <c r="K95" s="7"/>
      <c r="L95" s="7"/>
      <c r="M95" s="7"/>
      <c r="N95" s="7"/>
      <c r="O95" s="7"/>
      <c r="P95" s="7"/>
      <c r="Q95" s="7"/>
      <c r="R95" s="7"/>
      <c r="S95" s="7"/>
      <c r="T95" s="7"/>
      <c r="U95" s="8"/>
      <c r="V95" s="80"/>
      <c r="W95" s="8"/>
      <c r="X95" s="2"/>
      <c r="Y95" s="2"/>
      <c r="Z95" s="2"/>
      <c r="AA95" s="80"/>
      <c r="AB95" s="2"/>
      <c r="AC95" s="93"/>
      <c r="AD95" s="106"/>
      <c r="AE95" s="93"/>
      <c r="AF95" s="93"/>
    </row>
    <row r="96" spans="1:32" ht="15.75" customHeight="1">
      <c r="A96" s="93"/>
      <c r="B96" s="2" t="str">
        <f t="shared" si="0"/>
        <v>Iana SC</v>
      </c>
      <c r="C96" s="3">
        <v>96</v>
      </c>
      <c r="D96" s="42"/>
      <c r="E96" s="92" t="s">
        <v>349</v>
      </c>
      <c r="F96" s="82"/>
      <c r="G96" s="118" t="s">
        <v>57</v>
      </c>
      <c r="H96" s="46" t="s">
        <v>28</v>
      </c>
      <c r="I96" s="46" t="s">
        <v>29</v>
      </c>
      <c r="J96" s="46" t="s">
        <v>30</v>
      </c>
      <c r="K96" s="46" t="s">
        <v>31</v>
      </c>
      <c r="L96" s="46" t="s">
        <v>32</v>
      </c>
      <c r="M96" s="46" t="s">
        <v>33</v>
      </c>
      <c r="N96" s="46" t="s">
        <v>34</v>
      </c>
      <c r="O96" s="46" t="s">
        <v>35</v>
      </c>
      <c r="P96" s="46" t="s">
        <v>36</v>
      </c>
      <c r="Q96" s="46" t="s">
        <v>37</v>
      </c>
      <c r="R96" s="46" t="s">
        <v>38</v>
      </c>
      <c r="S96" s="46" t="s">
        <v>39</v>
      </c>
      <c r="T96" s="46" t="s">
        <v>40</v>
      </c>
      <c r="U96" s="47" t="s">
        <v>41</v>
      </c>
      <c r="V96" s="119" t="s">
        <v>42</v>
      </c>
      <c r="W96" s="175" t="s">
        <v>123</v>
      </c>
      <c r="X96" s="46" t="s">
        <v>44</v>
      </c>
      <c r="Y96" s="176"/>
      <c r="Z96" s="176"/>
      <c r="AA96" s="177" t="s">
        <v>124</v>
      </c>
      <c r="AB96" s="176"/>
      <c r="AC96" s="93"/>
      <c r="AD96" s="106"/>
      <c r="AE96" s="93"/>
      <c r="AF96" s="93"/>
    </row>
    <row r="97" spans="1:32" ht="1.5" customHeight="1">
      <c r="A97" s="93"/>
      <c r="B97" s="2" t="str">
        <f t="shared" si="0"/>
        <v>Iana SC</v>
      </c>
      <c r="C97" s="3">
        <v>97</v>
      </c>
      <c r="D97" s="42"/>
      <c r="E97" s="3"/>
      <c r="F97" s="78"/>
      <c r="G97" s="98"/>
      <c r="H97" s="7"/>
      <c r="I97" s="7"/>
      <c r="J97" s="7"/>
      <c r="K97" s="7"/>
      <c r="L97" s="7"/>
      <c r="M97" s="7"/>
      <c r="N97" s="7"/>
      <c r="O97" s="7"/>
      <c r="P97" s="7"/>
      <c r="Q97" s="7"/>
      <c r="R97" s="7"/>
      <c r="S97" s="7"/>
      <c r="T97" s="7"/>
      <c r="U97" s="8"/>
      <c r="V97" s="80"/>
      <c r="W97" s="8"/>
      <c r="X97" s="2"/>
      <c r="Y97" s="2"/>
      <c r="Z97" s="2"/>
      <c r="AA97" s="80"/>
      <c r="AB97" s="2"/>
      <c r="AC97" s="93"/>
      <c r="AD97" s="106"/>
      <c r="AE97" s="93"/>
      <c r="AF97" s="93"/>
    </row>
    <row r="98" spans="1:32" ht="14.25" customHeight="1">
      <c r="A98" s="93"/>
      <c r="B98" s="2" t="str">
        <f t="shared" si="0"/>
        <v>Iana SC</v>
      </c>
      <c r="C98" s="3">
        <v>98</v>
      </c>
      <c r="D98" s="42"/>
      <c r="E98" s="178">
        <v>1</v>
      </c>
      <c r="F98" s="88" t="s">
        <v>350</v>
      </c>
      <c r="G98" s="86" t="s">
        <v>251</v>
      </c>
      <c r="H98" s="191"/>
      <c r="I98" s="191"/>
      <c r="J98" s="191"/>
      <c r="K98" s="191"/>
      <c r="L98" s="191"/>
      <c r="M98" s="191"/>
      <c r="N98" s="191"/>
      <c r="O98" s="191"/>
      <c r="P98" s="191"/>
      <c r="Q98" s="191"/>
      <c r="R98" s="191"/>
      <c r="S98" s="191"/>
      <c r="T98" s="94">
        <f t="shared" ref="T98:T108" si="17">SUM(H98:S98)</f>
        <v>0</v>
      </c>
      <c r="U98" s="63">
        <f>37*G20/100</f>
        <v>252.71</v>
      </c>
      <c r="V98" s="75">
        <f t="shared" ref="V98:V104" si="18">T98/U98</f>
        <v>0</v>
      </c>
      <c r="W98" s="63">
        <v>10</v>
      </c>
      <c r="X98" s="76"/>
      <c r="Y98" s="183"/>
      <c r="Z98" s="183"/>
      <c r="AA98" s="107" t="s">
        <v>351</v>
      </c>
      <c r="AB98" s="183"/>
      <c r="AC98" s="93"/>
      <c r="AD98" s="190" t="str">
        <f t="shared" ref="AD98:AD108" si="19">F98</f>
        <v>Total Number of person examined for NCDs</v>
      </c>
      <c r="AE98" s="106" t="s">
        <v>352</v>
      </c>
      <c r="AF98" s="93"/>
    </row>
    <row r="99" spans="1:32" ht="14.25" customHeight="1">
      <c r="A99" s="93"/>
      <c r="B99" s="2" t="str">
        <f t="shared" si="0"/>
        <v>Iana SC</v>
      </c>
      <c r="C99" s="3">
        <v>99</v>
      </c>
      <c r="D99" s="42"/>
      <c r="E99" s="178"/>
      <c r="F99" s="88" t="s">
        <v>353</v>
      </c>
      <c r="G99" s="86" t="s">
        <v>251</v>
      </c>
      <c r="H99" s="61">
        <v>10</v>
      </c>
      <c r="I99" s="61">
        <v>15</v>
      </c>
      <c r="J99" s="61">
        <v>10</v>
      </c>
      <c r="K99" s="61"/>
      <c r="L99" s="61"/>
      <c r="M99" s="61"/>
      <c r="N99" s="61"/>
      <c r="O99" s="61"/>
      <c r="P99" s="61"/>
      <c r="Q99" s="61">
        <v>15</v>
      </c>
      <c r="R99" s="61">
        <v>22</v>
      </c>
      <c r="S99" s="61">
        <v>18</v>
      </c>
      <c r="T99" s="62">
        <f t="shared" si="17"/>
        <v>90</v>
      </c>
      <c r="U99" s="63">
        <f>37*G20/100</f>
        <v>252.71</v>
      </c>
      <c r="V99" s="75">
        <f t="shared" si="18"/>
        <v>0.35613944837956552</v>
      </c>
      <c r="W99" s="63"/>
      <c r="X99" s="76"/>
      <c r="Y99" s="183"/>
      <c r="Z99" s="183"/>
      <c r="AA99" s="107" t="s">
        <v>351</v>
      </c>
      <c r="AB99" s="183"/>
      <c r="AC99" s="93"/>
      <c r="AD99" s="190" t="str">
        <f t="shared" si="19"/>
        <v>No. of BP Checked (Expected 37% of Total Population)</v>
      </c>
      <c r="AE99" s="106" t="s">
        <v>352</v>
      </c>
      <c r="AF99" s="93"/>
    </row>
    <row r="100" spans="1:32" ht="14.25" customHeight="1">
      <c r="A100" s="93"/>
      <c r="B100" s="2" t="str">
        <f t="shared" si="0"/>
        <v>Iana SC</v>
      </c>
      <c r="C100" s="3">
        <v>100</v>
      </c>
      <c r="D100" s="42"/>
      <c r="E100" s="178"/>
      <c r="F100" s="88" t="s">
        <v>354</v>
      </c>
      <c r="G100" s="86" t="s">
        <v>251</v>
      </c>
      <c r="H100" s="61">
        <v>5</v>
      </c>
      <c r="I100" s="61">
        <v>6</v>
      </c>
      <c r="J100" s="61">
        <v>4</v>
      </c>
      <c r="K100" s="61"/>
      <c r="L100" s="61"/>
      <c r="M100" s="61"/>
      <c r="N100" s="61"/>
      <c r="O100" s="61"/>
      <c r="P100" s="61"/>
      <c r="Q100" s="61">
        <v>14</v>
      </c>
      <c r="R100" s="61">
        <v>16</v>
      </c>
      <c r="S100" s="61">
        <v>11</v>
      </c>
      <c r="T100" s="62">
        <f t="shared" si="17"/>
        <v>56</v>
      </c>
      <c r="U100" s="63">
        <f>37*G20/100</f>
        <v>252.71</v>
      </c>
      <c r="V100" s="75">
        <f t="shared" si="18"/>
        <v>0.22159787899172964</v>
      </c>
      <c r="W100" s="63"/>
      <c r="X100" s="76"/>
      <c r="Y100" s="183"/>
      <c r="Z100" s="183"/>
      <c r="AA100" s="107" t="s">
        <v>351</v>
      </c>
      <c r="AB100" s="183"/>
      <c r="AC100" s="93"/>
      <c r="AD100" s="190" t="str">
        <f t="shared" si="19"/>
        <v>No. of Blood Sugar examined  (Expected 37% of Total Population)</v>
      </c>
      <c r="AE100" s="106" t="s">
        <v>352</v>
      </c>
      <c r="AF100" s="93"/>
    </row>
    <row r="101" spans="1:32" ht="14.25" customHeight="1">
      <c r="A101" s="93"/>
      <c r="B101" s="2" t="str">
        <f t="shared" si="0"/>
        <v>Iana SC</v>
      </c>
      <c r="C101" s="3">
        <v>101</v>
      </c>
      <c r="D101" s="42"/>
      <c r="E101" s="178">
        <v>2</v>
      </c>
      <c r="F101" s="88" t="s">
        <v>355</v>
      </c>
      <c r="G101" s="86" t="s">
        <v>251</v>
      </c>
      <c r="H101" s="191">
        <v>0</v>
      </c>
      <c r="I101" s="191">
        <v>0</v>
      </c>
      <c r="J101" s="191">
        <v>0</v>
      </c>
      <c r="K101" s="191"/>
      <c r="L101" s="191"/>
      <c r="M101" s="191"/>
      <c r="N101" s="191"/>
      <c r="O101" s="191"/>
      <c r="P101" s="191"/>
      <c r="Q101" s="191">
        <v>0</v>
      </c>
      <c r="R101" s="191">
        <v>0</v>
      </c>
      <c r="S101" s="191">
        <v>0</v>
      </c>
      <c r="T101" s="94">
        <f t="shared" si="17"/>
        <v>0</v>
      </c>
      <c r="U101" s="63">
        <f>37*G20/100</f>
        <v>252.71</v>
      </c>
      <c r="V101" s="75">
        <f t="shared" si="18"/>
        <v>0</v>
      </c>
      <c r="W101" s="63">
        <v>10</v>
      </c>
      <c r="X101" s="76"/>
      <c r="Y101" s="183"/>
      <c r="Z101" s="183"/>
      <c r="AA101" s="107" t="s">
        <v>351</v>
      </c>
      <c r="AB101" s="183"/>
      <c r="AC101" s="93"/>
      <c r="AD101" s="190" t="str">
        <f t="shared" si="19"/>
        <v>Total Cancer Screened  (Expected 37% of Total Population)</v>
      </c>
      <c r="AE101" s="106" t="s">
        <v>352</v>
      </c>
      <c r="AF101" s="93"/>
    </row>
    <row r="102" spans="1:32" ht="14.25" customHeight="1">
      <c r="A102" s="93"/>
      <c r="B102" s="2" t="str">
        <f t="shared" si="0"/>
        <v>Iana SC</v>
      </c>
      <c r="C102" s="3">
        <v>102</v>
      </c>
      <c r="D102" s="42"/>
      <c r="E102" s="178"/>
      <c r="F102" s="88" t="s">
        <v>356</v>
      </c>
      <c r="G102" s="86" t="s">
        <v>251</v>
      </c>
      <c r="H102" s="61">
        <v>6</v>
      </c>
      <c r="I102" s="61">
        <v>4</v>
      </c>
      <c r="J102" s="61">
        <v>5</v>
      </c>
      <c r="K102" s="61"/>
      <c r="L102" s="61"/>
      <c r="M102" s="61"/>
      <c r="N102" s="61"/>
      <c r="O102" s="61"/>
      <c r="P102" s="61"/>
      <c r="Q102" s="61">
        <v>10</v>
      </c>
      <c r="R102" s="61">
        <v>15</v>
      </c>
      <c r="S102" s="61">
        <v>20</v>
      </c>
      <c r="T102" s="62">
        <f t="shared" si="17"/>
        <v>60</v>
      </c>
      <c r="U102" s="63">
        <f>U101*49/100</f>
        <v>123.82790000000001</v>
      </c>
      <c r="V102" s="75">
        <f t="shared" si="18"/>
        <v>0.48454346718308228</v>
      </c>
      <c r="W102" s="63"/>
      <c r="X102" s="76"/>
      <c r="Y102" s="183"/>
      <c r="Z102" s="183"/>
      <c r="AA102" s="107" t="s">
        <v>357</v>
      </c>
      <c r="AB102" s="183"/>
      <c r="AC102" s="93"/>
      <c r="AD102" s="190" t="str">
        <f t="shared" si="19"/>
        <v>No. of Breast Cancer Screened (49% of 37% of population)</v>
      </c>
      <c r="AE102" s="106" t="s">
        <v>358</v>
      </c>
      <c r="AF102" s="93" t="e">
        <f>49*AE102/100</f>
        <v>#VALUE!</v>
      </c>
    </row>
    <row r="103" spans="1:32" ht="14.25" customHeight="1">
      <c r="A103" s="93"/>
      <c r="B103" s="2" t="str">
        <f t="shared" si="0"/>
        <v>Iana SC</v>
      </c>
      <c r="C103" s="3">
        <v>103</v>
      </c>
      <c r="D103" s="42"/>
      <c r="E103" s="178"/>
      <c r="F103" s="88" t="s">
        <v>359</v>
      </c>
      <c r="G103" s="86" t="s">
        <v>251</v>
      </c>
      <c r="H103" s="61">
        <v>0</v>
      </c>
      <c r="I103" s="61">
        <v>0</v>
      </c>
      <c r="J103" s="61">
        <v>1</v>
      </c>
      <c r="K103" s="61"/>
      <c r="L103" s="61"/>
      <c r="M103" s="61"/>
      <c r="N103" s="61"/>
      <c r="O103" s="61"/>
      <c r="P103" s="61"/>
      <c r="Q103" s="61">
        <v>0</v>
      </c>
      <c r="R103" s="61">
        <v>0</v>
      </c>
      <c r="S103" s="61">
        <v>0</v>
      </c>
      <c r="T103" s="62">
        <f t="shared" si="17"/>
        <v>1</v>
      </c>
      <c r="U103" s="63">
        <f>U102</f>
        <v>123.82790000000001</v>
      </c>
      <c r="V103" s="75">
        <f t="shared" si="18"/>
        <v>8.0757244530513719E-3</v>
      </c>
      <c r="W103" s="63"/>
      <c r="X103" s="76"/>
      <c r="Y103" s="183"/>
      <c r="Z103" s="183"/>
      <c r="AA103" s="107" t="s">
        <v>357</v>
      </c>
      <c r="AB103" s="183"/>
      <c r="AC103" s="93"/>
      <c r="AD103" s="190" t="str">
        <f t="shared" si="19"/>
        <v>No. of Cervic Cancer Screened (49% of 37% of population)</v>
      </c>
      <c r="AE103" s="106" t="s">
        <v>358</v>
      </c>
      <c r="AF103" s="93"/>
    </row>
    <row r="104" spans="1:32" ht="13.5" customHeight="1">
      <c r="A104" s="93"/>
      <c r="B104" s="2" t="str">
        <f t="shared" si="0"/>
        <v>Iana SC</v>
      </c>
      <c r="C104" s="3">
        <v>104</v>
      </c>
      <c r="D104" s="42"/>
      <c r="E104" s="178"/>
      <c r="F104" s="88" t="s">
        <v>360</v>
      </c>
      <c r="G104" s="86" t="s">
        <v>251</v>
      </c>
      <c r="H104" s="61">
        <v>2</v>
      </c>
      <c r="I104" s="61">
        <v>1</v>
      </c>
      <c r="J104" s="61">
        <v>0</v>
      </c>
      <c r="K104" s="61"/>
      <c r="L104" s="61"/>
      <c r="M104" s="61"/>
      <c r="N104" s="61"/>
      <c r="O104" s="61"/>
      <c r="P104" s="61"/>
      <c r="Q104" s="61">
        <v>17</v>
      </c>
      <c r="R104" s="61">
        <v>21</v>
      </c>
      <c r="S104" s="61">
        <v>14</v>
      </c>
      <c r="T104" s="62">
        <f t="shared" si="17"/>
        <v>55</v>
      </c>
      <c r="U104" s="63">
        <f>U101</f>
        <v>252.71</v>
      </c>
      <c r="V104" s="75">
        <f t="shared" si="18"/>
        <v>0.21764077400973447</v>
      </c>
      <c r="W104" s="63"/>
      <c r="X104" s="76"/>
      <c r="Y104" s="183"/>
      <c r="Z104" s="183"/>
      <c r="AA104" s="107" t="s">
        <v>351</v>
      </c>
      <c r="AB104" s="183"/>
      <c r="AC104" s="93"/>
      <c r="AD104" s="190" t="str">
        <f t="shared" si="19"/>
        <v>Total Oral cancer screened (37% of population)</v>
      </c>
      <c r="AE104" s="106" t="s">
        <v>352</v>
      </c>
      <c r="AF104" s="93"/>
    </row>
    <row r="105" spans="1:32" ht="14.25" customHeight="1">
      <c r="A105" s="93"/>
      <c r="B105" s="2" t="str">
        <f t="shared" si="0"/>
        <v>Iana SC</v>
      </c>
      <c r="C105" s="3">
        <v>105</v>
      </c>
      <c r="D105" s="42"/>
      <c r="E105" s="54">
        <v>3</v>
      </c>
      <c r="F105" s="88" t="s">
        <v>110</v>
      </c>
      <c r="G105" s="86" t="s">
        <v>251</v>
      </c>
      <c r="H105" s="72">
        <v>0</v>
      </c>
      <c r="I105" s="72">
        <v>0</v>
      </c>
      <c r="J105" s="72">
        <v>0</v>
      </c>
      <c r="K105" s="72"/>
      <c r="L105" s="72"/>
      <c r="M105" s="72"/>
      <c r="N105" s="72"/>
      <c r="O105" s="72"/>
      <c r="P105" s="72"/>
      <c r="Q105" s="72">
        <v>0</v>
      </c>
      <c r="R105" s="72">
        <v>0</v>
      </c>
      <c r="S105" s="72">
        <v>0</v>
      </c>
      <c r="T105" s="62">
        <f t="shared" si="17"/>
        <v>0</v>
      </c>
      <c r="U105" s="63"/>
      <c r="V105" s="184" t="e">
        <f t="shared" ref="V105:V108" si="20">U105*100/T98</f>
        <v>#DIV/0!</v>
      </c>
      <c r="W105" s="70"/>
      <c r="X105" s="76"/>
      <c r="Y105" s="183"/>
      <c r="Z105" s="183"/>
      <c r="AA105" s="187"/>
      <c r="AB105" s="183"/>
      <c r="AC105" s="93"/>
      <c r="AD105" s="190" t="str">
        <f t="shared" si="19"/>
        <v xml:space="preserve">Total Number of NCDs New case  Detected </v>
      </c>
      <c r="AE105" s="106"/>
      <c r="AF105" s="93"/>
    </row>
    <row r="106" spans="1:32" ht="14.25" customHeight="1">
      <c r="A106" s="93"/>
      <c r="B106" s="2" t="str">
        <f t="shared" si="0"/>
        <v>Iana SC</v>
      </c>
      <c r="C106" s="3">
        <v>106</v>
      </c>
      <c r="D106" s="42"/>
      <c r="E106" s="54"/>
      <c r="F106" s="88" t="s">
        <v>111</v>
      </c>
      <c r="G106" s="86" t="s">
        <v>251</v>
      </c>
      <c r="H106" s="61">
        <v>3</v>
      </c>
      <c r="I106" s="61">
        <v>3</v>
      </c>
      <c r="J106" s="61">
        <v>2</v>
      </c>
      <c r="K106" s="61"/>
      <c r="L106" s="61"/>
      <c r="M106" s="61"/>
      <c r="N106" s="61"/>
      <c r="O106" s="61"/>
      <c r="P106" s="61"/>
      <c r="Q106" s="61">
        <v>4</v>
      </c>
      <c r="R106" s="61">
        <v>5</v>
      </c>
      <c r="S106" s="61">
        <v>3</v>
      </c>
      <c r="T106" s="62">
        <f t="shared" si="17"/>
        <v>20</v>
      </c>
      <c r="U106" s="63"/>
      <c r="V106" s="184">
        <f t="shared" si="20"/>
        <v>0</v>
      </c>
      <c r="W106" s="70"/>
      <c r="X106" s="76"/>
      <c r="Y106" s="183"/>
      <c r="Z106" s="183"/>
      <c r="AA106" s="187"/>
      <c r="AB106" s="183"/>
      <c r="AC106" s="93"/>
      <c r="AD106" s="190" t="str">
        <f t="shared" si="19"/>
        <v xml:space="preserve">No. of Hypertension </v>
      </c>
      <c r="AE106" s="106"/>
      <c r="AF106" s="93"/>
    </row>
    <row r="107" spans="1:32" ht="14.25" customHeight="1">
      <c r="A107" s="93"/>
      <c r="B107" s="2" t="str">
        <f t="shared" si="0"/>
        <v>Iana SC</v>
      </c>
      <c r="C107" s="3">
        <v>107</v>
      </c>
      <c r="D107" s="42"/>
      <c r="E107" s="54"/>
      <c r="F107" s="88" t="s">
        <v>112</v>
      </c>
      <c r="G107" s="86" t="s">
        <v>251</v>
      </c>
      <c r="H107" s="61">
        <v>0</v>
      </c>
      <c r="I107" s="61">
        <v>1</v>
      </c>
      <c r="J107" s="61">
        <v>0</v>
      </c>
      <c r="K107" s="61"/>
      <c r="L107" s="61"/>
      <c r="M107" s="61"/>
      <c r="N107" s="61"/>
      <c r="O107" s="61"/>
      <c r="P107" s="61"/>
      <c r="Q107" s="61">
        <v>1</v>
      </c>
      <c r="R107" s="61">
        <v>1</v>
      </c>
      <c r="S107" s="61">
        <v>0</v>
      </c>
      <c r="T107" s="62">
        <f t="shared" si="17"/>
        <v>3</v>
      </c>
      <c r="U107" s="63"/>
      <c r="V107" s="184">
        <f t="shared" si="20"/>
        <v>0</v>
      </c>
      <c r="W107" s="70"/>
      <c r="X107" s="76"/>
      <c r="Y107" s="183"/>
      <c r="Z107" s="183"/>
      <c r="AA107" s="187"/>
      <c r="AB107" s="183"/>
      <c r="AC107" s="93"/>
      <c r="AD107" s="190" t="str">
        <f t="shared" si="19"/>
        <v>No. of Diabetes</v>
      </c>
      <c r="AE107" s="106"/>
      <c r="AF107" s="93"/>
    </row>
    <row r="108" spans="1:32" ht="14.25" customHeight="1">
      <c r="A108" s="93"/>
      <c r="B108" s="2" t="str">
        <f t="shared" si="0"/>
        <v>Iana SC</v>
      </c>
      <c r="C108" s="3">
        <v>108</v>
      </c>
      <c r="D108" s="42"/>
      <c r="E108" s="54"/>
      <c r="F108" s="88" t="s">
        <v>113</v>
      </c>
      <c r="G108" s="86" t="s">
        <v>251</v>
      </c>
      <c r="H108" s="61">
        <v>0</v>
      </c>
      <c r="I108" s="61">
        <v>0</v>
      </c>
      <c r="J108" s="61">
        <v>0</v>
      </c>
      <c r="K108" s="61"/>
      <c r="L108" s="61"/>
      <c r="M108" s="61"/>
      <c r="N108" s="61"/>
      <c r="O108" s="61"/>
      <c r="P108" s="61"/>
      <c r="Q108" s="61">
        <v>0</v>
      </c>
      <c r="R108" s="61">
        <v>0</v>
      </c>
      <c r="S108" s="61">
        <v>0</v>
      </c>
      <c r="T108" s="62">
        <f t="shared" si="17"/>
        <v>0</v>
      </c>
      <c r="U108" s="63"/>
      <c r="V108" s="184" t="e">
        <f t="shared" si="20"/>
        <v>#DIV/0!</v>
      </c>
      <c r="W108" s="70"/>
      <c r="X108" s="76"/>
      <c r="Y108" s="183"/>
      <c r="Z108" s="183"/>
      <c r="AA108" s="187"/>
      <c r="AB108" s="183"/>
      <c r="AC108" s="93"/>
      <c r="AD108" s="190" t="str">
        <f t="shared" si="19"/>
        <v>No. of Suspected Cancer</v>
      </c>
      <c r="AE108" s="106"/>
      <c r="AF108" s="93"/>
    </row>
    <row r="109" spans="1:32" ht="1.5" customHeight="1">
      <c r="A109" s="93"/>
      <c r="B109" s="2" t="str">
        <f t="shared" si="0"/>
        <v>Iana SC</v>
      </c>
      <c r="C109" s="3">
        <v>109</v>
      </c>
      <c r="D109" s="93"/>
      <c r="E109" s="4"/>
      <c r="F109" s="4"/>
      <c r="G109" s="109"/>
      <c r="H109" s="7"/>
      <c r="I109" s="7"/>
      <c r="J109" s="7"/>
      <c r="K109" s="7"/>
      <c r="L109" s="7"/>
      <c r="M109" s="7"/>
      <c r="N109" s="7"/>
      <c r="O109" s="7"/>
      <c r="P109" s="7"/>
      <c r="Q109" s="7"/>
      <c r="R109" s="7"/>
      <c r="S109" s="7"/>
      <c r="T109" s="7"/>
      <c r="U109" s="8"/>
      <c r="V109" s="80"/>
      <c r="W109" s="8"/>
      <c r="X109" s="2"/>
      <c r="Y109" s="2"/>
      <c r="Z109" s="2"/>
      <c r="AA109" s="80"/>
      <c r="AB109" s="2"/>
      <c r="AC109" s="93"/>
      <c r="AD109" s="106"/>
      <c r="AE109" s="93"/>
      <c r="AF109" s="93"/>
    </row>
    <row r="110" spans="1:32" ht="15" customHeight="1">
      <c r="A110" s="93"/>
      <c r="B110" s="2" t="str">
        <f t="shared" si="0"/>
        <v>Iana SC</v>
      </c>
      <c r="C110" s="3">
        <v>110</v>
      </c>
      <c r="D110" s="42"/>
      <c r="E110" s="43" t="s">
        <v>361</v>
      </c>
      <c r="F110" s="82"/>
      <c r="G110" s="118" t="s">
        <v>57</v>
      </c>
      <c r="H110" s="46" t="s">
        <v>28</v>
      </c>
      <c r="I110" s="46" t="s">
        <v>29</v>
      </c>
      <c r="J110" s="46" t="s">
        <v>30</v>
      </c>
      <c r="K110" s="46" t="s">
        <v>31</v>
      </c>
      <c r="L110" s="46" t="s">
        <v>32</v>
      </c>
      <c r="M110" s="46" t="s">
        <v>33</v>
      </c>
      <c r="N110" s="46" t="s">
        <v>34</v>
      </c>
      <c r="O110" s="46" t="s">
        <v>35</v>
      </c>
      <c r="P110" s="46" t="s">
        <v>36</v>
      </c>
      <c r="Q110" s="46" t="s">
        <v>37</v>
      </c>
      <c r="R110" s="46" t="s">
        <v>38</v>
      </c>
      <c r="S110" s="46" t="s">
        <v>39</v>
      </c>
      <c r="T110" s="46" t="s">
        <v>40</v>
      </c>
      <c r="U110" s="47" t="s">
        <v>41</v>
      </c>
      <c r="V110" s="119" t="s">
        <v>42</v>
      </c>
      <c r="W110" s="175" t="s">
        <v>123</v>
      </c>
      <c r="X110" s="46" t="s">
        <v>44</v>
      </c>
      <c r="Y110" s="176"/>
      <c r="Z110" s="176"/>
      <c r="AA110" s="177" t="s">
        <v>124</v>
      </c>
      <c r="AB110" s="176"/>
      <c r="AC110" s="93"/>
      <c r="AD110" s="106"/>
      <c r="AE110" s="93"/>
      <c r="AF110" s="93"/>
    </row>
    <row r="111" spans="1:32" ht="1.5" customHeight="1">
      <c r="A111" s="93"/>
      <c r="B111" s="2" t="str">
        <f t="shared" si="0"/>
        <v>Iana SC</v>
      </c>
      <c r="C111" s="3">
        <v>111</v>
      </c>
      <c r="D111" s="42"/>
      <c r="E111" s="3"/>
      <c r="F111" s="78"/>
      <c r="G111" s="98"/>
      <c r="H111" s="7"/>
      <c r="I111" s="7"/>
      <c r="J111" s="7"/>
      <c r="K111" s="7"/>
      <c r="L111" s="7"/>
      <c r="M111" s="7"/>
      <c r="N111" s="7"/>
      <c r="O111" s="7"/>
      <c r="P111" s="7"/>
      <c r="Q111" s="7"/>
      <c r="R111" s="7"/>
      <c r="S111" s="7"/>
      <c r="T111" s="7"/>
      <c r="U111" s="8"/>
      <c r="V111" s="80"/>
      <c r="W111" s="8"/>
      <c r="X111" s="2"/>
      <c r="Y111" s="2"/>
      <c r="Z111" s="2"/>
      <c r="AA111" s="80"/>
      <c r="AB111" s="2"/>
      <c r="AC111" s="93"/>
      <c r="AD111" s="106"/>
      <c r="AE111" s="93"/>
      <c r="AF111" s="93"/>
    </row>
    <row r="112" spans="1:32" ht="13.5" customHeight="1">
      <c r="A112" s="93"/>
      <c r="B112" s="2" t="str">
        <f t="shared" si="0"/>
        <v>Iana SC</v>
      </c>
      <c r="C112" s="3">
        <v>112</v>
      </c>
      <c r="D112" s="42"/>
      <c r="E112" s="58">
        <v>1</v>
      </c>
      <c r="F112" s="88" t="s">
        <v>362</v>
      </c>
      <c r="G112" s="86" t="s">
        <v>251</v>
      </c>
      <c r="H112" s="61">
        <v>0</v>
      </c>
      <c r="I112" s="61">
        <v>0</v>
      </c>
      <c r="J112" s="61">
        <v>0</v>
      </c>
      <c r="K112" s="61"/>
      <c r="L112" s="61"/>
      <c r="M112" s="61"/>
      <c r="N112" s="61"/>
      <c r="O112" s="61"/>
      <c r="P112" s="61"/>
      <c r="Q112" s="61">
        <v>0</v>
      </c>
      <c r="R112" s="61">
        <v>0</v>
      </c>
      <c r="S112" s="61">
        <v>0</v>
      </c>
      <c r="T112" s="62">
        <f t="shared" ref="T112:T116" si="21">SUM(H112:S112)</f>
        <v>0</v>
      </c>
      <c r="U112" s="63"/>
      <c r="V112" s="63"/>
      <c r="W112" s="63"/>
      <c r="X112" s="76"/>
      <c r="Y112" s="183"/>
      <c r="Z112" s="183"/>
      <c r="AA112" s="192"/>
      <c r="AB112" s="183"/>
      <c r="AC112" s="93"/>
      <c r="AD112" s="190" t="str">
        <f t="shared" ref="AD112:AD116" si="22">F112</f>
        <v>Number of Neonatal death  (below 28days old)</v>
      </c>
      <c r="AE112" s="106"/>
      <c r="AF112" s="93"/>
    </row>
    <row r="113" spans="1:32" ht="13.5" customHeight="1">
      <c r="A113" s="93"/>
      <c r="B113" s="2" t="str">
        <f t="shared" si="0"/>
        <v>Iana SC</v>
      </c>
      <c r="C113" s="3">
        <v>113</v>
      </c>
      <c r="D113" s="42"/>
      <c r="E113" s="178">
        <v>2</v>
      </c>
      <c r="F113" s="88" t="s">
        <v>363</v>
      </c>
      <c r="G113" s="86" t="s">
        <v>251</v>
      </c>
      <c r="H113" s="61">
        <v>0</v>
      </c>
      <c r="I113" s="61">
        <v>0</v>
      </c>
      <c r="J113" s="61">
        <v>0</v>
      </c>
      <c r="K113" s="61"/>
      <c r="L113" s="61"/>
      <c r="M113" s="61"/>
      <c r="N113" s="61"/>
      <c r="O113" s="61"/>
      <c r="P113" s="61"/>
      <c r="Q113" s="61">
        <v>0</v>
      </c>
      <c r="R113" s="61">
        <v>1</v>
      </c>
      <c r="S113" s="61">
        <v>0</v>
      </c>
      <c r="T113" s="62">
        <f t="shared" si="21"/>
        <v>1</v>
      </c>
      <c r="U113" s="63"/>
      <c r="V113" s="193" t="e">
        <f>(T112+T113)*1000/T52</f>
        <v>#DIV/0!</v>
      </c>
      <c r="W113" s="63"/>
      <c r="X113" s="76"/>
      <c r="Y113" s="183"/>
      <c r="Z113" s="183"/>
      <c r="AA113" s="107" t="s">
        <v>364</v>
      </c>
      <c r="AB113" s="183"/>
      <c r="AC113" s="93"/>
      <c r="AD113" s="190" t="str">
        <f t="shared" si="22"/>
        <v xml:space="preserve">Number of Infant death (from 28 day - 1 year old ) </v>
      </c>
      <c r="AE113" s="106"/>
      <c r="AF113" s="93"/>
    </row>
    <row r="114" spans="1:32" ht="13.5" customHeight="1">
      <c r="A114" s="93"/>
      <c r="B114" s="2" t="str">
        <f t="shared" si="0"/>
        <v>Iana SC</v>
      </c>
      <c r="C114" s="3">
        <v>114</v>
      </c>
      <c r="D114" s="42"/>
      <c r="E114" s="54">
        <v>3</v>
      </c>
      <c r="F114" s="88" t="s">
        <v>365</v>
      </c>
      <c r="G114" s="86" t="s">
        <v>251</v>
      </c>
      <c r="H114" s="61">
        <v>0</v>
      </c>
      <c r="I114" s="61">
        <v>0</v>
      </c>
      <c r="J114" s="61">
        <v>0</v>
      </c>
      <c r="K114" s="61"/>
      <c r="L114" s="61"/>
      <c r="M114" s="61"/>
      <c r="N114" s="61"/>
      <c r="O114" s="61"/>
      <c r="P114" s="61"/>
      <c r="Q114" s="61">
        <v>0</v>
      </c>
      <c r="R114" s="61">
        <v>0</v>
      </c>
      <c r="S114" s="61">
        <v>0</v>
      </c>
      <c r="T114" s="62">
        <f t="shared" si="21"/>
        <v>0</v>
      </c>
      <c r="U114" s="63"/>
      <c r="V114" s="64"/>
      <c r="W114" s="63"/>
      <c r="X114" s="76"/>
      <c r="Y114" s="183"/>
      <c r="Z114" s="183"/>
      <c r="AA114" s="107"/>
      <c r="AB114" s="183"/>
      <c r="AC114" s="93"/>
      <c r="AD114" s="190" t="str">
        <f t="shared" si="22"/>
        <v xml:space="preserve">Number of Children 1-5 yrs death </v>
      </c>
      <c r="AE114" s="106"/>
      <c r="AF114" s="93"/>
    </row>
    <row r="115" spans="1:32" ht="13.5" customHeight="1">
      <c r="A115" s="93"/>
      <c r="B115" s="2" t="str">
        <f t="shared" si="0"/>
        <v>Iana SC</v>
      </c>
      <c r="C115" s="3">
        <v>115</v>
      </c>
      <c r="D115" s="42"/>
      <c r="E115" s="54">
        <v>4</v>
      </c>
      <c r="F115" s="88" t="s">
        <v>366</v>
      </c>
      <c r="G115" s="86" t="s">
        <v>251</v>
      </c>
      <c r="H115" s="61">
        <v>0</v>
      </c>
      <c r="I115" s="61">
        <v>0</v>
      </c>
      <c r="J115" s="61">
        <v>0</v>
      </c>
      <c r="K115" s="61"/>
      <c r="L115" s="61"/>
      <c r="M115" s="61"/>
      <c r="N115" s="61"/>
      <c r="O115" s="61"/>
      <c r="P115" s="61"/>
      <c r="Q115" s="61">
        <v>0</v>
      </c>
      <c r="R115" s="61">
        <v>0</v>
      </c>
      <c r="S115" s="61">
        <v>0</v>
      </c>
      <c r="T115" s="62">
        <f t="shared" si="21"/>
        <v>0</v>
      </c>
      <c r="U115" s="63"/>
      <c r="V115" s="193" t="e">
        <f>T115*100000/T52</f>
        <v>#DIV/0!</v>
      </c>
      <c r="W115" s="63"/>
      <c r="X115" s="76"/>
      <c r="Y115" s="183"/>
      <c r="Z115" s="183"/>
      <c r="AA115" s="107" t="s">
        <v>367</v>
      </c>
      <c r="AB115" s="183"/>
      <c r="AC115" s="93"/>
      <c r="AD115" s="190" t="str">
        <f t="shared" si="22"/>
        <v>Number of Maternal  death</v>
      </c>
      <c r="AE115" s="106"/>
      <c r="AF115" s="93"/>
    </row>
    <row r="116" spans="1:32" ht="13.5" customHeight="1">
      <c r="A116" s="93"/>
      <c r="B116" s="2" t="str">
        <f t="shared" si="0"/>
        <v>Iana SC</v>
      </c>
      <c r="C116" s="3">
        <v>116</v>
      </c>
      <c r="D116" s="42"/>
      <c r="E116" s="54">
        <v>5</v>
      </c>
      <c r="F116" s="88" t="s">
        <v>121</v>
      </c>
      <c r="G116" s="86" t="s">
        <v>251</v>
      </c>
      <c r="H116" s="61">
        <v>0</v>
      </c>
      <c r="I116" s="61">
        <v>0</v>
      </c>
      <c r="J116" s="61">
        <v>0</v>
      </c>
      <c r="K116" s="61"/>
      <c r="L116" s="61"/>
      <c r="M116" s="61"/>
      <c r="N116" s="61"/>
      <c r="O116" s="61"/>
      <c r="P116" s="61"/>
      <c r="Q116" s="61">
        <v>0</v>
      </c>
      <c r="R116" s="61">
        <v>0</v>
      </c>
      <c r="S116" s="61">
        <v>0</v>
      </c>
      <c r="T116" s="62">
        <f t="shared" si="21"/>
        <v>0</v>
      </c>
      <c r="U116" s="63"/>
      <c r="V116" s="64"/>
      <c r="W116" s="63"/>
      <c r="X116" s="76"/>
      <c r="Y116" s="183"/>
      <c r="Z116" s="183"/>
      <c r="AA116" s="107"/>
      <c r="AB116" s="183"/>
      <c r="AC116" s="93"/>
      <c r="AD116" s="190" t="str">
        <f t="shared" si="22"/>
        <v>Total Number of any other Death (other than aboved)</v>
      </c>
      <c r="AE116" s="106"/>
      <c r="AF116" s="93"/>
    </row>
    <row r="117" spans="1:32" ht="1.5" customHeight="1">
      <c r="A117" s="93"/>
      <c r="B117" s="2" t="str">
        <f t="shared" si="0"/>
        <v>Iana SC</v>
      </c>
      <c r="C117" s="3">
        <v>117</v>
      </c>
      <c r="D117" s="42"/>
      <c r="E117" s="3"/>
      <c r="F117" s="78"/>
      <c r="G117" s="98"/>
      <c r="H117" s="7"/>
      <c r="I117" s="7"/>
      <c r="J117" s="7"/>
      <c r="K117" s="7"/>
      <c r="L117" s="7"/>
      <c r="M117" s="7"/>
      <c r="N117" s="7"/>
      <c r="O117" s="7"/>
      <c r="P117" s="7"/>
      <c r="Q117" s="7"/>
      <c r="R117" s="61">
        <v>0</v>
      </c>
      <c r="S117" s="7"/>
      <c r="T117" s="7"/>
      <c r="U117" s="8"/>
      <c r="V117" s="80"/>
      <c r="W117" s="8"/>
      <c r="X117" s="2"/>
      <c r="Y117" s="2"/>
      <c r="Z117" s="2"/>
      <c r="AA117" s="80"/>
      <c r="AB117" s="2"/>
      <c r="AC117" s="93"/>
      <c r="AD117" s="106"/>
      <c r="AE117" s="93"/>
      <c r="AF117" s="93"/>
    </row>
    <row r="118" spans="1:32" ht="14.25" customHeight="1">
      <c r="A118" s="93"/>
      <c r="B118" s="2" t="str">
        <f t="shared" si="0"/>
        <v>Iana SC</v>
      </c>
      <c r="C118" s="3">
        <v>118</v>
      </c>
      <c r="D118" s="93"/>
      <c r="E118" s="43" t="s">
        <v>368</v>
      </c>
      <c r="F118" s="82"/>
      <c r="G118" s="118" t="s">
        <v>57</v>
      </c>
      <c r="H118" s="46" t="s">
        <v>28</v>
      </c>
      <c r="I118" s="46" t="s">
        <v>29</v>
      </c>
      <c r="J118" s="46" t="s">
        <v>30</v>
      </c>
      <c r="K118" s="46" t="s">
        <v>31</v>
      </c>
      <c r="L118" s="46" t="s">
        <v>32</v>
      </c>
      <c r="M118" s="46" t="s">
        <v>33</v>
      </c>
      <c r="N118" s="46" t="s">
        <v>34</v>
      </c>
      <c r="O118" s="46" t="s">
        <v>35</v>
      </c>
      <c r="P118" s="46" t="s">
        <v>36</v>
      </c>
      <c r="Q118" s="46" t="s">
        <v>37</v>
      </c>
      <c r="R118" s="46" t="s">
        <v>38</v>
      </c>
      <c r="S118" s="46" t="s">
        <v>39</v>
      </c>
      <c r="T118" s="46" t="s">
        <v>40</v>
      </c>
      <c r="U118" s="47" t="s">
        <v>41</v>
      </c>
      <c r="V118" s="119" t="s">
        <v>42</v>
      </c>
      <c r="W118" s="194" t="s">
        <v>123</v>
      </c>
      <c r="X118" s="46" t="s">
        <v>44</v>
      </c>
      <c r="Y118" s="176"/>
      <c r="Z118" s="176"/>
      <c r="AA118" s="177" t="s">
        <v>124</v>
      </c>
      <c r="AB118" s="176"/>
      <c r="AC118" s="93"/>
      <c r="AD118" s="106"/>
      <c r="AE118" s="93"/>
      <c r="AF118" s="93"/>
    </row>
    <row r="119" spans="1:32" ht="1.5" customHeight="1">
      <c r="A119" s="93"/>
      <c r="B119" s="2" t="str">
        <f t="shared" si="0"/>
        <v>Iana SC</v>
      </c>
      <c r="C119" s="3">
        <v>119</v>
      </c>
      <c r="D119" s="42"/>
      <c r="E119" s="3"/>
      <c r="F119" s="78"/>
      <c r="G119" s="98"/>
      <c r="H119" s="7"/>
      <c r="I119" s="7"/>
      <c r="J119" s="7"/>
      <c r="K119" s="7"/>
      <c r="L119" s="7"/>
      <c r="M119" s="7"/>
      <c r="N119" s="7"/>
      <c r="O119" s="7"/>
      <c r="P119" s="7"/>
      <c r="Q119" s="7"/>
      <c r="R119" s="7"/>
      <c r="S119" s="7"/>
      <c r="T119" s="7"/>
      <c r="U119" s="8"/>
      <c r="V119" s="80"/>
      <c r="W119" s="8"/>
      <c r="X119" s="2"/>
      <c r="Y119" s="2"/>
      <c r="Z119" s="2"/>
      <c r="AA119" s="80"/>
      <c r="AB119" s="2"/>
      <c r="AC119" s="93"/>
      <c r="AD119" s="106"/>
      <c r="AE119" s="93"/>
      <c r="AF119" s="93"/>
    </row>
    <row r="120" spans="1:32" ht="24" customHeight="1">
      <c r="A120" s="93"/>
      <c r="B120" s="2" t="str">
        <f t="shared" si="0"/>
        <v>Iana SC</v>
      </c>
      <c r="C120" s="3">
        <v>120</v>
      </c>
      <c r="D120" s="42"/>
      <c r="E120" s="181">
        <v>1</v>
      </c>
      <c r="F120" s="59" t="s">
        <v>369</v>
      </c>
      <c r="G120" s="86" t="s">
        <v>89</v>
      </c>
      <c r="H120" s="61">
        <v>0</v>
      </c>
      <c r="I120" s="61">
        <v>0</v>
      </c>
      <c r="J120" s="61">
        <v>1</v>
      </c>
      <c r="K120" s="61"/>
      <c r="L120" s="61"/>
      <c r="M120" s="61"/>
      <c r="N120" s="61"/>
      <c r="O120" s="61"/>
      <c r="P120" s="61"/>
      <c r="Q120" s="61">
        <v>0</v>
      </c>
      <c r="R120" s="61">
        <v>2</v>
      </c>
      <c r="S120" s="61">
        <v>0</v>
      </c>
      <c r="T120" s="62">
        <f t="shared" ref="T120:T122" si="23">SUM(H120:S120)</f>
        <v>3</v>
      </c>
      <c r="U120" s="63">
        <f>T52</f>
        <v>0</v>
      </c>
      <c r="V120" s="75" t="e">
        <f t="shared" ref="V120:V122" si="24">T120/U120</f>
        <v>#DIV/0!</v>
      </c>
      <c r="W120" s="89">
        <v>5</v>
      </c>
      <c r="X120" s="76"/>
      <c r="Y120" s="183"/>
      <c r="Z120" s="183"/>
      <c r="AA120" s="108" t="s">
        <v>327</v>
      </c>
      <c r="AB120" s="183"/>
      <c r="AC120" s="93"/>
      <c r="AD120" s="106" t="str">
        <f t="shared" ref="AD120:AD122" si="25">F120</f>
        <v xml:space="preserve">No. of complete Home Based Newborn Care  Visit Performed by  ASHA (Home delivery-7 visit, Institutional-6 visit on 3rd,7th,14th,21st,28th and 42th) </v>
      </c>
      <c r="AE120" s="106"/>
      <c r="AF120" s="93"/>
    </row>
    <row r="121" spans="1:32" ht="22.5" customHeight="1">
      <c r="A121" s="93"/>
      <c r="B121" s="2" t="str">
        <f t="shared" si="0"/>
        <v>Iana SC</v>
      </c>
      <c r="C121" s="3">
        <v>121</v>
      </c>
      <c r="D121" s="93"/>
      <c r="E121" s="181">
        <v>2</v>
      </c>
      <c r="F121" s="124" t="s">
        <v>370</v>
      </c>
      <c r="G121" s="86" t="s">
        <v>89</v>
      </c>
      <c r="H121" s="61">
        <v>0</v>
      </c>
      <c r="I121" s="61">
        <v>0</v>
      </c>
      <c r="J121" s="61">
        <v>1</v>
      </c>
      <c r="K121" s="61"/>
      <c r="L121" s="61"/>
      <c r="M121" s="61"/>
      <c r="N121" s="61"/>
      <c r="O121" s="61"/>
      <c r="P121" s="61"/>
      <c r="Q121" s="61">
        <v>35</v>
      </c>
      <c r="R121" s="61">
        <v>40</v>
      </c>
      <c r="S121" s="61">
        <v>30</v>
      </c>
      <c r="T121" s="62">
        <f t="shared" si="23"/>
        <v>106</v>
      </c>
      <c r="U121" s="63">
        <f>G21</f>
        <v>132</v>
      </c>
      <c r="V121" s="75">
        <f t="shared" si="24"/>
        <v>0.80303030303030298</v>
      </c>
      <c r="W121" s="89">
        <v>5</v>
      </c>
      <c r="X121" s="76"/>
      <c r="Y121" s="183"/>
      <c r="Z121" s="183"/>
      <c r="AA121" s="108" t="s">
        <v>327</v>
      </c>
      <c r="AB121" s="183"/>
      <c r="AC121" s="93"/>
      <c r="AD121" s="106" t="str">
        <f t="shared" si="25"/>
        <v xml:space="preserve">No.  of Home visit to total houses by ASHA  with nutrition,Childhood illness (Diarrhoea, Pneumonia), Malaria counseling etc. </v>
      </c>
      <c r="AE121" s="106"/>
      <c r="AF121" s="93"/>
    </row>
    <row r="122" spans="1:32" ht="24" customHeight="1">
      <c r="A122" s="93"/>
      <c r="B122" s="2" t="str">
        <f t="shared" si="0"/>
        <v>Iana SC</v>
      </c>
      <c r="C122" s="3">
        <v>122</v>
      </c>
      <c r="D122" s="93"/>
      <c r="E122" s="181">
        <v>3</v>
      </c>
      <c r="F122" s="59" t="s">
        <v>371</v>
      </c>
      <c r="G122" s="86" t="s">
        <v>89</v>
      </c>
      <c r="H122" s="61">
        <v>1</v>
      </c>
      <c r="I122" s="61">
        <v>1</v>
      </c>
      <c r="J122" s="61">
        <v>1</v>
      </c>
      <c r="K122" s="61"/>
      <c r="L122" s="61"/>
      <c r="M122" s="61"/>
      <c r="N122" s="61"/>
      <c r="O122" s="61"/>
      <c r="P122" s="61"/>
      <c r="Q122" s="61">
        <v>1</v>
      </c>
      <c r="R122" s="61">
        <v>1</v>
      </c>
      <c r="S122" s="61">
        <v>1</v>
      </c>
      <c r="T122" s="62">
        <f t="shared" si="23"/>
        <v>6</v>
      </c>
      <c r="U122" s="63">
        <f>12*G33</f>
        <v>12</v>
      </c>
      <c r="V122" s="75">
        <f t="shared" si="24"/>
        <v>0.5</v>
      </c>
      <c r="W122" s="89">
        <v>5</v>
      </c>
      <c r="X122" s="76"/>
      <c r="Y122" s="183"/>
      <c r="Z122" s="183"/>
      <c r="AA122" s="195" t="s">
        <v>372</v>
      </c>
      <c r="AB122" s="183"/>
      <c r="AC122" s="93"/>
      <c r="AD122" s="106" t="str">
        <f t="shared" si="25"/>
        <v xml:space="preserve">No. of Village Health Sanitation and Nutrition Committee  (VHSNC) conducted (expected VHSNC to be conducted atleast once Quarterly) for each Quarter 1.25 marks </v>
      </c>
      <c r="AE122" s="106"/>
      <c r="AF122" s="93"/>
    </row>
    <row r="123" spans="1:32" ht="3" customHeight="1">
      <c r="A123" s="93"/>
      <c r="B123" s="2" t="str">
        <f t="shared" si="0"/>
        <v>Iana SC</v>
      </c>
      <c r="C123" s="3">
        <v>123</v>
      </c>
      <c r="D123" s="42"/>
      <c r="E123" s="3"/>
      <c r="F123" s="78"/>
      <c r="G123" s="98"/>
      <c r="H123" s="7"/>
      <c r="I123" s="7"/>
      <c r="J123" s="7"/>
      <c r="K123" s="7"/>
      <c r="L123" s="7"/>
      <c r="M123" s="7"/>
      <c r="N123" s="7"/>
      <c r="O123" s="7"/>
      <c r="P123" s="7"/>
      <c r="Q123" s="7"/>
      <c r="R123" s="7"/>
      <c r="S123" s="7"/>
      <c r="T123" s="7"/>
      <c r="U123" s="8"/>
      <c r="V123" s="80"/>
      <c r="W123" s="8"/>
      <c r="X123" s="2"/>
      <c r="Y123" s="2"/>
      <c r="Z123" s="2"/>
      <c r="AA123" s="80"/>
      <c r="AB123" s="2"/>
      <c r="AC123" s="93"/>
      <c r="AD123" s="106"/>
      <c r="AE123" s="93"/>
      <c r="AF123" s="93"/>
    </row>
    <row r="124" spans="1:32" ht="14.25" customHeight="1">
      <c r="A124" s="93"/>
      <c r="B124" s="2" t="str">
        <f t="shared" si="0"/>
        <v>Iana SC</v>
      </c>
      <c r="C124" s="3">
        <v>124</v>
      </c>
      <c r="D124" s="196" t="s">
        <v>146</v>
      </c>
      <c r="E124" s="99" t="s">
        <v>373</v>
      </c>
      <c r="F124" s="100"/>
      <c r="G124" s="101" t="s">
        <v>57</v>
      </c>
      <c r="H124" s="102" t="s">
        <v>28</v>
      </c>
      <c r="I124" s="102" t="s">
        <v>29</v>
      </c>
      <c r="J124" s="102" t="s">
        <v>30</v>
      </c>
      <c r="K124" s="102" t="s">
        <v>31</v>
      </c>
      <c r="L124" s="102" t="s">
        <v>32</v>
      </c>
      <c r="M124" s="102" t="s">
        <v>33</v>
      </c>
      <c r="N124" s="102" t="s">
        <v>34</v>
      </c>
      <c r="O124" s="102" t="s">
        <v>35</v>
      </c>
      <c r="P124" s="102" t="s">
        <v>36</v>
      </c>
      <c r="Q124" s="102" t="s">
        <v>37</v>
      </c>
      <c r="R124" s="102" t="s">
        <v>38</v>
      </c>
      <c r="S124" s="102" t="s">
        <v>39</v>
      </c>
      <c r="T124" s="102" t="s">
        <v>40</v>
      </c>
      <c r="U124" s="103" t="s">
        <v>41</v>
      </c>
      <c r="V124" s="104" t="s">
        <v>42</v>
      </c>
      <c r="W124" s="105" t="s">
        <v>123</v>
      </c>
      <c r="X124" s="102" t="s">
        <v>44</v>
      </c>
      <c r="Y124" s="176"/>
      <c r="Z124" s="176"/>
      <c r="AA124" s="177" t="s">
        <v>124</v>
      </c>
      <c r="AB124" s="176"/>
      <c r="AC124" s="93"/>
      <c r="AD124" s="106"/>
      <c r="AE124" s="93"/>
      <c r="AF124" s="93"/>
    </row>
    <row r="125" spans="1:32" ht="1.5" customHeight="1">
      <c r="A125" s="93"/>
      <c r="B125" s="2" t="str">
        <f t="shared" si="0"/>
        <v>Iana SC</v>
      </c>
      <c r="C125" s="3">
        <v>125</v>
      </c>
      <c r="D125" s="42"/>
      <c r="E125" s="3"/>
      <c r="F125" s="78"/>
      <c r="G125" s="98"/>
      <c r="H125" s="7"/>
      <c r="I125" s="7"/>
      <c r="J125" s="7"/>
      <c r="K125" s="7"/>
      <c r="L125" s="7"/>
      <c r="M125" s="7"/>
      <c r="N125" s="7"/>
      <c r="O125" s="7"/>
      <c r="P125" s="7"/>
      <c r="Q125" s="7"/>
      <c r="R125" s="7"/>
      <c r="S125" s="7"/>
      <c r="T125" s="7"/>
      <c r="U125" s="8"/>
      <c r="V125" s="80"/>
      <c r="W125" s="8"/>
      <c r="X125" s="2"/>
      <c r="Y125" s="2"/>
      <c r="Z125" s="2"/>
      <c r="AA125" s="80"/>
      <c r="AB125" s="2"/>
      <c r="AC125" s="93"/>
      <c r="AD125" s="106"/>
      <c r="AE125" s="93"/>
      <c r="AF125" s="93"/>
    </row>
    <row r="126" spans="1:32" ht="21.75" customHeight="1">
      <c r="A126" s="93"/>
      <c r="B126" s="2" t="str">
        <f t="shared" si="0"/>
        <v>Iana SC</v>
      </c>
      <c r="C126" s="3">
        <v>126</v>
      </c>
      <c r="D126" s="42"/>
      <c r="E126" s="58">
        <v>1</v>
      </c>
      <c r="F126" s="71" t="s">
        <v>374</v>
      </c>
      <c r="G126" s="86" t="s">
        <v>89</v>
      </c>
      <c r="H126" s="61">
        <v>0</v>
      </c>
      <c r="I126" s="61">
        <v>0</v>
      </c>
      <c r="J126" s="61">
        <v>1</v>
      </c>
      <c r="K126" s="61"/>
      <c r="L126" s="61"/>
      <c r="M126" s="61"/>
      <c r="N126" s="61"/>
      <c r="O126" s="61"/>
      <c r="P126" s="61"/>
      <c r="Q126" s="61">
        <v>1</v>
      </c>
      <c r="R126" s="61">
        <v>0</v>
      </c>
      <c r="S126" s="61">
        <v>0</v>
      </c>
      <c r="T126" s="62">
        <f t="shared" ref="T126:T127" si="26">SUM(H126:S126)</f>
        <v>2</v>
      </c>
      <c r="U126" s="63">
        <f t="shared" ref="U126:U127" si="27">G26</f>
        <v>8</v>
      </c>
      <c r="V126" s="75">
        <f t="shared" ref="V126:V127" si="28">T126/U126</f>
        <v>0.25</v>
      </c>
      <c r="W126" s="63"/>
      <c r="X126" s="76"/>
      <c r="Y126" s="183"/>
      <c r="Z126" s="183"/>
      <c r="AA126" s="90" t="s">
        <v>375</v>
      </c>
      <c r="AB126" s="183"/>
      <c r="AC126" s="93"/>
      <c r="AD126" s="106" t="str">
        <f t="shared" ref="AD126:AD127" si="29">F126</f>
        <v>No. of Delivery incentives package issued to ASHA  (ASHA hnena JSYincentive pakage sem zat)</v>
      </c>
      <c r="AE126" s="106"/>
      <c r="AF126" s="93"/>
    </row>
    <row r="127" spans="1:32" ht="15" customHeight="1">
      <c r="A127" s="93"/>
      <c r="B127" s="2" t="str">
        <f t="shared" si="0"/>
        <v>Iana SC</v>
      </c>
      <c r="C127" s="3">
        <v>127</v>
      </c>
      <c r="D127" s="42"/>
      <c r="E127" s="58">
        <v>2</v>
      </c>
      <c r="F127" s="84" t="s">
        <v>88</v>
      </c>
      <c r="G127" s="86" t="s">
        <v>89</v>
      </c>
      <c r="H127" s="61">
        <v>0</v>
      </c>
      <c r="I127" s="61">
        <v>0</v>
      </c>
      <c r="J127" s="61">
        <v>0</v>
      </c>
      <c r="K127" s="61"/>
      <c r="L127" s="61"/>
      <c r="M127" s="61"/>
      <c r="N127" s="61"/>
      <c r="O127" s="61"/>
      <c r="P127" s="61"/>
      <c r="Q127" s="61">
        <v>0</v>
      </c>
      <c r="R127" s="61">
        <v>0</v>
      </c>
      <c r="S127" s="61">
        <v>0</v>
      </c>
      <c r="T127" s="62">
        <f t="shared" si="26"/>
        <v>0</v>
      </c>
      <c r="U127" s="63">
        <f t="shared" si="27"/>
        <v>7</v>
      </c>
      <c r="V127" s="75">
        <f t="shared" si="28"/>
        <v>0</v>
      </c>
      <c r="W127" s="89"/>
      <c r="X127" s="76"/>
      <c r="Y127" s="183"/>
      <c r="Z127" s="183"/>
      <c r="AA127" s="90" t="s">
        <v>376</v>
      </c>
      <c r="AB127" s="183"/>
      <c r="AC127" s="93"/>
      <c r="AD127" s="106" t="str">
        <f t="shared" si="29"/>
        <v>No. of Fully Immunised incentive package issued to ASHA</v>
      </c>
      <c r="AE127" s="106"/>
      <c r="AF127" s="93"/>
    </row>
    <row r="128" spans="1:32" ht="1.5" customHeight="1">
      <c r="A128" s="93"/>
      <c r="B128" s="2" t="str">
        <f t="shared" si="0"/>
        <v>Iana SC</v>
      </c>
      <c r="C128" s="3">
        <v>128</v>
      </c>
      <c r="D128" s="42"/>
      <c r="E128" s="3"/>
      <c r="F128" s="78"/>
      <c r="G128" s="98"/>
      <c r="H128" s="7"/>
      <c r="I128" s="7"/>
      <c r="J128" s="7"/>
      <c r="K128" s="7"/>
      <c r="L128" s="7"/>
      <c r="M128" s="7"/>
      <c r="N128" s="7"/>
      <c r="O128" s="7"/>
      <c r="P128" s="7"/>
      <c r="Q128" s="7"/>
      <c r="R128" s="7"/>
      <c r="S128" s="7"/>
      <c r="T128" s="7"/>
      <c r="U128" s="8"/>
      <c r="V128" s="80"/>
      <c r="W128" s="8"/>
      <c r="X128" s="2"/>
      <c r="Y128" s="2"/>
      <c r="Z128" s="2"/>
      <c r="AA128" s="80"/>
      <c r="AB128" s="2"/>
      <c r="AC128" s="93"/>
      <c r="AD128" s="106"/>
      <c r="AE128" s="93"/>
      <c r="AF128" s="93"/>
    </row>
    <row r="129" spans="1:32" ht="14.25" customHeight="1">
      <c r="A129" s="93"/>
      <c r="B129" s="2" t="str">
        <f t="shared" si="0"/>
        <v>Iana SC</v>
      </c>
      <c r="C129" s="3">
        <v>129</v>
      </c>
      <c r="D129" s="42"/>
      <c r="E129" s="99" t="s">
        <v>377</v>
      </c>
      <c r="F129" s="100"/>
      <c r="G129" s="101" t="s">
        <v>57</v>
      </c>
      <c r="H129" s="102" t="s">
        <v>28</v>
      </c>
      <c r="I129" s="102" t="s">
        <v>29</v>
      </c>
      <c r="J129" s="102" t="s">
        <v>30</v>
      </c>
      <c r="K129" s="102" t="s">
        <v>31</v>
      </c>
      <c r="L129" s="102" t="s">
        <v>32</v>
      </c>
      <c r="M129" s="102" t="s">
        <v>33</v>
      </c>
      <c r="N129" s="102" t="s">
        <v>34</v>
      </c>
      <c r="O129" s="102" t="s">
        <v>35</v>
      </c>
      <c r="P129" s="102" t="s">
        <v>36</v>
      </c>
      <c r="Q129" s="102" t="s">
        <v>37</v>
      </c>
      <c r="R129" s="102" t="s">
        <v>38</v>
      </c>
      <c r="S129" s="102" t="s">
        <v>39</v>
      </c>
      <c r="T129" s="102" t="s">
        <v>40</v>
      </c>
      <c r="U129" s="103" t="s">
        <v>41</v>
      </c>
      <c r="V129" s="104" t="s">
        <v>42</v>
      </c>
      <c r="W129" s="105" t="s">
        <v>123</v>
      </c>
      <c r="X129" s="102" t="s">
        <v>44</v>
      </c>
      <c r="Y129" s="176"/>
      <c r="Z129" s="176"/>
      <c r="AA129" s="177" t="s">
        <v>124</v>
      </c>
      <c r="AB129" s="176"/>
      <c r="AC129" s="93"/>
      <c r="AD129" s="106"/>
      <c r="AE129" s="93"/>
      <c r="AF129" s="93"/>
    </row>
    <row r="130" spans="1:32" ht="1.5" customHeight="1">
      <c r="A130" s="93"/>
      <c r="B130" s="2" t="str">
        <f t="shared" si="0"/>
        <v>Iana SC</v>
      </c>
      <c r="C130" s="3">
        <v>130</v>
      </c>
      <c r="D130" s="42"/>
      <c r="E130" s="3"/>
      <c r="F130" s="78"/>
      <c r="G130" s="98"/>
      <c r="H130" s="7"/>
      <c r="I130" s="7"/>
      <c r="J130" s="7"/>
      <c r="K130" s="7"/>
      <c r="L130" s="7"/>
      <c r="M130" s="7"/>
      <c r="N130" s="7"/>
      <c r="O130" s="7"/>
      <c r="P130" s="7"/>
      <c r="Q130" s="7"/>
      <c r="R130" s="7"/>
      <c r="S130" s="7"/>
      <c r="T130" s="7"/>
      <c r="U130" s="8"/>
      <c r="V130" s="80"/>
      <c r="W130" s="8"/>
      <c r="X130" s="2"/>
      <c r="Y130" s="2"/>
      <c r="Z130" s="2"/>
      <c r="AA130" s="80"/>
      <c r="AB130" s="2"/>
      <c r="AC130" s="93"/>
      <c r="AD130" s="106"/>
      <c r="AE130" s="93"/>
      <c r="AF130" s="93"/>
    </row>
    <row r="131" spans="1:32" ht="12.75" customHeight="1">
      <c r="A131" s="93"/>
      <c r="B131" s="2" t="str">
        <f t="shared" si="0"/>
        <v>Iana SC</v>
      </c>
      <c r="C131" s="3">
        <v>131</v>
      </c>
      <c r="D131" s="42"/>
      <c r="E131" s="54">
        <v>1</v>
      </c>
      <c r="F131" s="88" t="s">
        <v>378</v>
      </c>
      <c r="G131" s="197" t="s">
        <v>379</v>
      </c>
      <c r="H131" s="61">
        <v>1</v>
      </c>
      <c r="I131" s="61">
        <v>1</v>
      </c>
      <c r="J131" s="61">
        <v>1</v>
      </c>
      <c r="K131" s="61"/>
      <c r="L131" s="61"/>
      <c r="M131" s="61"/>
      <c r="N131" s="61"/>
      <c r="O131" s="61"/>
      <c r="P131" s="61"/>
      <c r="Q131" s="61">
        <v>1</v>
      </c>
      <c r="R131" s="61">
        <v>1</v>
      </c>
      <c r="S131" s="61">
        <v>1</v>
      </c>
      <c r="T131" s="62">
        <f>SUM(H131:S131)</f>
        <v>6</v>
      </c>
      <c r="U131" s="63">
        <v>12</v>
      </c>
      <c r="V131" s="75">
        <f>T131/U131</f>
        <v>0.5</v>
      </c>
      <c r="W131" s="63">
        <v>5</v>
      </c>
      <c r="X131" s="76"/>
      <c r="Y131" s="183"/>
      <c r="Z131" s="183"/>
      <c r="AA131" s="107" t="s">
        <v>129</v>
      </c>
      <c r="AB131" s="183"/>
      <c r="AC131" s="93"/>
      <c r="AD131" s="190" t="str">
        <f>F131</f>
        <v>Submission of Monthly NIDDCP report (before 5th of next month)  Y=1 /N=0</v>
      </c>
      <c r="AE131" s="106"/>
      <c r="AF131" s="93"/>
    </row>
    <row r="132" spans="1:32" ht="1.5" customHeight="1">
      <c r="A132" s="93"/>
      <c r="B132" s="2" t="str">
        <f t="shared" si="0"/>
        <v>Iana SC</v>
      </c>
      <c r="C132" s="3">
        <v>132</v>
      </c>
      <c r="D132" s="93"/>
      <c r="E132" s="4"/>
      <c r="F132" s="4"/>
      <c r="G132" s="109"/>
      <c r="H132" s="7"/>
      <c r="I132" s="7"/>
      <c r="J132" s="7"/>
      <c r="K132" s="7"/>
      <c r="L132" s="7"/>
      <c r="M132" s="7"/>
      <c r="N132" s="7"/>
      <c r="O132" s="7"/>
      <c r="P132" s="7"/>
      <c r="Q132" s="7"/>
      <c r="R132" s="7"/>
      <c r="S132" s="7"/>
      <c r="T132" s="7"/>
      <c r="U132" s="8"/>
      <c r="V132" s="80"/>
      <c r="W132" s="8"/>
      <c r="X132" s="2"/>
      <c r="Y132" s="2"/>
      <c r="Z132" s="2"/>
      <c r="AA132" s="80"/>
      <c r="AB132" s="2"/>
      <c r="AC132" s="93"/>
      <c r="AD132" s="106"/>
      <c r="AE132" s="93"/>
      <c r="AF132" s="93"/>
    </row>
    <row r="133" spans="1:32" ht="14.25" customHeight="1">
      <c r="A133" s="93"/>
      <c r="B133" s="2" t="str">
        <f t="shared" si="0"/>
        <v>Iana SC</v>
      </c>
      <c r="C133" s="3">
        <v>133</v>
      </c>
      <c r="D133" s="42"/>
      <c r="E133" s="99" t="s">
        <v>380</v>
      </c>
      <c r="F133" s="100"/>
      <c r="G133" s="101" t="s">
        <v>57</v>
      </c>
      <c r="H133" s="102" t="s">
        <v>28</v>
      </c>
      <c r="I133" s="102" t="s">
        <v>29</v>
      </c>
      <c r="J133" s="102" t="s">
        <v>30</v>
      </c>
      <c r="K133" s="102" t="s">
        <v>31</v>
      </c>
      <c r="L133" s="102" t="s">
        <v>32</v>
      </c>
      <c r="M133" s="102" t="s">
        <v>33</v>
      </c>
      <c r="N133" s="102" t="s">
        <v>34</v>
      </c>
      <c r="O133" s="102" t="s">
        <v>35</v>
      </c>
      <c r="P133" s="102" t="s">
        <v>36</v>
      </c>
      <c r="Q133" s="102" t="s">
        <v>37</v>
      </c>
      <c r="R133" s="102" t="s">
        <v>38</v>
      </c>
      <c r="S133" s="102" t="s">
        <v>39</v>
      </c>
      <c r="T133" s="102" t="s">
        <v>40</v>
      </c>
      <c r="U133" s="103" t="s">
        <v>41</v>
      </c>
      <c r="V133" s="104" t="s">
        <v>42</v>
      </c>
      <c r="W133" s="105" t="s">
        <v>123</v>
      </c>
      <c r="X133" s="102" t="s">
        <v>44</v>
      </c>
      <c r="Y133" s="176"/>
      <c r="Z133" s="176"/>
      <c r="AA133" s="177" t="s">
        <v>124</v>
      </c>
      <c r="AB133" s="176"/>
      <c r="AC133" s="93"/>
      <c r="AD133" s="106"/>
      <c r="AE133" s="93"/>
      <c r="AF133" s="93"/>
    </row>
    <row r="134" spans="1:32" ht="1.5" customHeight="1">
      <c r="A134" s="93"/>
      <c r="B134" s="2" t="str">
        <f t="shared" si="0"/>
        <v>Iana SC</v>
      </c>
      <c r="C134" s="3">
        <v>134</v>
      </c>
      <c r="D134" s="42"/>
      <c r="E134" s="3"/>
      <c r="F134" s="78"/>
      <c r="G134" s="98"/>
      <c r="H134" s="7"/>
      <c r="I134" s="7"/>
      <c r="J134" s="7"/>
      <c r="K134" s="7"/>
      <c r="L134" s="7"/>
      <c r="M134" s="7"/>
      <c r="N134" s="7"/>
      <c r="O134" s="7"/>
      <c r="P134" s="7"/>
      <c r="Q134" s="7"/>
      <c r="R134" s="7"/>
      <c r="S134" s="7"/>
      <c r="T134" s="7"/>
      <c r="U134" s="8"/>
      <c r="V134" s="80"/>
      <c r="W134" s="8"/>
      <c r="X134" s="2"/>
      <c r="Y134" s="2"/>
      <c r="Z134" s="2"/>
      <c r="AA134" s="80"/>
      <c r="AB134" s="2"/>
      <c r="AC134" s="93"/>
      <c r="AD134" s="106"/>
      <c r="AE134" s="93"/>
      <c r="AF134" s="93"/>
    </row>
    <row r="135" spans="1:32" ht="13.5" customHeight="1">
      <c r="A135" s="93"/>
      <c r="B135" s="2" t="str">
        <f t="shared" si="0"/>
        <v>Iana SC</v>
      </c>
      <c r="C135" s="3">
        <v>135</v>
      </c>
      <c r="D135" s="42"/>
      <c r="E135" s="54">
        <v>1</v>
      </c>
      <c r="F135" s="88" t="s">
        <v>381</v>
      </c>
      <c r="G135" s="197" t="s">
        <v>379</v>
      </c>
      <c r="H135" s="61">
        <v>1</v>
      </c>
      <c r="I135" s="61">
        <v>1</v>
      </c>
      <c r="J135" s="61">
        <v>1</v>
      </c>
      <c r="K135" s="61"/>
      <c r="L135" s="61"/>
      <c r="M135" s="61"/>
      <c r="N135" s="61"/>
      <c r="O135" s="61"/>
      <c r="P135" s="61"/>
      <c r="Q135" s="61">
        <v>1</v>
      </c>
      <c r="R135" s="61">
        <v>1</v>
      </c>
      <c r="S135" s="61">
        <v>1</v>
      </c>
      <c r="T135" s="62">
        <f>SUM(H135:S135)</f>
        <v>6</v>
      </c>
      <c r="U135" s="63">
        <v>12</v>
      </c>
      <c r="V135" s="75">
        <f>T135/U135</f>
        <v>0.5</v>
      </c>
      <c r="W135" s="63">
        <v>5</v>
      </c>
      <c r="X135" s="76"/>
      <c r="Y135" s="183"/>
      <c r="Z135" s="183"/>
      <c r="AA135" s="107" t="s">
        <v>129</v>
      </c>
      <c r="AB135" s="183"/>
      <c r="AC135" s="93"/>
      <c r="AD135" s="190" t="str">
        <f>F135</f>
        <v>Submission of Monthly NLEP report  (before 5th of next month)  Y=1 /N=0</v>
      </c>
      <c r="AE135" s="106"/>
      <c r="AF135" s="93"/>
    </row>
    <row r="136" spans="1:32" ht="1.5" customHeight="1">
      <c r="A136" s="93"/>
      <c r="B136" s="2" t="str">
        <f t="shared" si="0"/>
        <v>Iana SC</v>
      </c>
      <c r="C136" s="3">
        <v>136</v>
      </c>
      <c r="D136" s="93"/>
      <c r="E136" s="4"/>
      <c r="F136" s="4"/>
      <c r="G136" s="109"/>
      <c r="H136" s="7">
        <v>1</v>
      </c>
      <c r="I136" s="7">
        <v>1</v>
      </c>
      <c r="J136" s="7">
        <v>1</v>
      </c>
      <c r="K136" s="7"/>
      <c r="L136" s="7"/>
      <c r="M136" s="7"/>
      <c r="N136" s="7"/>
      <c r="O136" s="7"/>
      <c r="P136" s="7"/>
      <c r="Q136" s="7"/>
      <c r="R136" s="7"/>
      <c r="S136" s="7"/>
      <c r="T136" s="7"/>
      <c r="U136" s="8"/>
      <c r="V136" s="80"/>
      <c r="W136" s="8"/>
      <c r="X136" s="2"/>
      <c r="Y136" s="2"/>
      <c r="Z136" s="2"/>
      <c r="AA136" s="80"/>
      <c r="AB136" s="2"/>
      <c r="AC136" s="93"/>
      <c r="AD136" s="106"/>
      <c r="AE136" s="93"/>
      <c r="AF136" s="93"/>
    </row>
    <row r="137" spans="1:32" ht="14.25" customHeight="1">
      <c r="A137" s="93"/>
      <c r="B137" s="2" t="str">
        <f t="shared" si="0"/>
        <v>Iana SC</v>
      </c>
      <c r="C137" s="3">
        <v>137</v>
      </c>
      <c r="D137" s="42"/>
      <c r="E137" s="99" t="s">
        <v>382</v>
      </c>
      <c r="F137" s="100"/>
      <c r="G137" s="101" t="s">
        <v>57</v>
      </c>
      <c r="H137" s="102" t="s">
        <v>28</v>
      </c>
      <c r="I137" s="102" t="s">
        <v>29</v>
      </c>
      <c r="J137" s="102" t="s">
        <v>30</v>
      </c>
      <c r="K137" s="102" t="s">
        <v>31</v>
      </c>
      <c r="L137" s="102" t="s">
        <v>32</v>
      </c>
      <c r="M137" s="102" t="s">
        <v>33</v>
      </c>
      <c r="N137" s="102" t="s">
        <v>34</v>
      </c>
      <c r="O137" s="102" t="s">
        <v>35</v>
      </c>
      <c r="P137" s="102" t="s">
        <v>36</v>
      </c>
      <c r="Q137" s="102" t="s">
        <v>37</v>
      </c>
      <c r="R137" s="102" t="s">
        <v>38</v>
      </c>
      <c r="S137" s="102" t="s">
        <v>39</v>
      </c>
      <c r="T137" s="102" t="s">
        <v>40</v>
      </c>
      <c r="U137" s="103" t="s">
        <v>41</v>
      </c>
      <c r="V137" s="104" t="s">
        <v>42</v>
      </c>
      <c r="W137" s="105" t="s">
        <v>123</v>
      </c>
      <c r="X137" s="102" t="s">
        <v>44</v>
      </c>
      <c r="Y137" s="176"/>
      <c r="Z137" s="176"/>
      <c r="AA137" s="177" t="s">
        <v>124</v>
      </c>
      <c r="AB137" s="176"/>
      <c r="AC137" s="93"/>
      <c r="AD137" s="106"/>
      <c r="AE137" s="93"/>
      <c r="AF137" s="93"/>
    </row>
    <row r="138" spans="1:32" ht="1.5" customHeight="1">
      <c r="A138" s="93"/>
      <c r="B138" s="2" t="str">
        <f t="shared" si="0"/>
        <v>Iana SC</v>
      </c>
      <c r="C138" s="3">
        <v>138</v>
      </c>
      <c r="D138" s="42"/>
      <c r="E138" s="3"/>
      <c r="F138" s="78"/>
      <c r="G138" s="98"/>
      <c r="H138" s="7"/>
      <c r="I138" s="7"/>
      <c r="J138" s="7"/>
      <c r="K138" s="7"/>
      <c r="L138" s="7"/>
      <c r="M138" s="7"/>
      <c r="N138" s="7"/>
      <c r="O138" s="7"/>
      <c r="P138" s="7"/>
      <c r="Q138" s="7"/>
      <c r="R138" s="7"/>
      <c r="S138" s="7"/>
      <c r="T138" s="7"/>
      <c r="U138" s="8"/>
      <c r="V138" s="80"/>
      <c r="W138" s="8"/>
      <c r="X138" s="2"/>
      <c r="Y138" s="2"/>
      <c r="Z138" s="2"/>
      <c r="AA138" s="80"/>
      <c r="AB138" s="2"/>
      <c r="AC138" s="93"/>
      <c r="AD138" s="106"/>
      <c r="AE138" s="93"/>
      <c r="AF138" s="93"/>
    </row>
    <row r="139" spans="1:32" ht="14.25" customHeight="1">
      <c r="A139" s="93"/>
      <c r="B139" s="2" t="str">
        <f t="shared" si="0"/>
        <v>Iana SC</v>
      </c>
      <c r="C139" s="3">
        <v>139</v>
      </c>
      <c r="D139" s="42"/>
      <c r="E139" s="54">
        <v>1</v>
      </c>
      <c r="F139" s="88" t="s">
        <v>383</v>
      </c>
      <c r="G139" s="197" t="s">
        <v>379</v>
      </c>
      <c r="H139" s="61">
        <v>1</v>
      </c>
      <c r="I139" s="61">
        <v>1</v>
      </c>
      <c r="J139" s="61">
        <v>1</v>
      </c>
      <c r="K139" s="61"/>
      <c r="L139" s="61"/>
      <c r="M139" s="61"/>
      <c r="N139" s="61"/>
      <c r="O139" s="61"/>
      <c r="P139" s="61"/>
      <c r="Q139" s="61">
        <v>1</v>
      </c>
      <c r="R139" s="61">
        <v>1</v>
      </c>
      <c r="S139" s="61">
        <v>1</v>
      </c>
      <c r="T139" s="62">
        <f>SUM(H139:S139)</f>
        <v>6</v>
      </c>
      <c r="U139" s="63">
        <v>12</v>
      </c>
      <c r="V139" s="75">
        <f>T139/U139</f>
        <v>0.5</v>
      </c>
      <c r="W139" s="63">
        <v>5</v>
      </c>
      <c r="X139" s="76"/>
      <c r="Y139" s="183"/>
      <c r="Z139" s="183"/>
      <c r="AA139" s="107" t="s">
        <v>129</v>
      </c>
      <c r="AB139" s="183"/>
      <c r="AC139" s="93"/>
      <c r="AD139" s="190" t="str">
        <f>F139</f>
        <v>Submission of Monthly Animal Bite report (Rabies control Prog) (before 5th of next month)  Y=1 /N=0</v>
      </c>
      <c r="AE139" s="106"/>
      <c r="AF139" s="93"/>
    </row>
    <row r="140" spans="1:32" ht="1.5" customHeight="1">
      <c r="A140" s="93"/>
      <c r="B140" s="2" t="str">
        <f t="shared" si="0"/>
        <v>Iana SC</v>
      </c>
      <c r="C140" s="3">
        <v>140</v>
      </c>
      <c r="D140" s="93"/>
      <c r="E140" s="4"/>
      <c r="F140" s="4"/>
      <c r="G140" s="109"/>
      <c r="H140" s="7"/>
      <c r="I140" s="7"/>
      <c r="J140" s="7"/>
      <c r="K140" s="7"/>
      <c r="L140" s="7"/>
      <c r="M140" s="7"/>
      <c r="N140" s="7"/>
      <c r="O140" s="7"/>
      <c r="P140" s="7"/>
      <c r="Q140" s="7"/>
      <c r="R140" s="7"/>
      <c r="S140" s="7"/>
      <c r="T140" s="7"/>
      <c r="U140" s="8"/>
      <c r="V140" s="80"/>
      <c r="W140" s="8"/>
      <c r="X140" s="2"/>
      <c r="Y140" s="2"/>
      <c r="Z140" s="2"/>
      <c r="AA140" s="80"/>
      <c r="AB140" s="2"/>
      <c r="AC140" s="93"/>
      <c r="AD140" s="106"/>
      <c r="AE140" s="93"/>
      <c r="AF140" s="93"/>
    </row>
    <row r="141" spans="1:32" ht="14.25" customHeight="1">
      <c r="A141" s="93"/>
      <c r="B141" s="2" t="str">
        <f t="shared" si="0"/>
        <v>Iana SC</v>
      </c>
      <c r="C141" s="3">
        <v>141</v>
      </c>
      <c r="D141" s="42"/>
      <c r="E141" s="99" t="s">
        <v>384</v>
      </c>
      <c r="F141" s="100"/>
      <c r="G141" s="101" t="s">
        <v>57</v>
      </c>
      <c r="H141" s="102" t="s">
        <v>28</v>
      </c>
      <c r="I141" s="102" t="s">
        <v>29</v>
      </c>
      <c r="J141" s="102" t="s">
        <v>30</v>
      </c>
      <c r="K141" s="102" t="s">
        <v>31</v>
      </c>
      <c r="L141" s="102" t="s">
        <v>32</v>
      </c>
      <c r="M141" s="102" t="s">
        <v>33</v>
      </c>
      <c r="N141" s="102" t="s">
        <v>34</v>
      </c>
      <c r="O141" s="102" t="s">
        <v>35</v>
      </c>
      <c r="P141" s="102" t="s">
        <v>36</v>
      </c>
      <c r="Q141" s="102" t="s">
        <v>37</v>
      </c>
      <c r="R141" s="102" t="s">
        <v>38</v>
      </c>
      <c r="S141" s="102" t="s">
        <v>39</v>
      </c>
      <c r="T141" s="102" t="s">
        <v>40</v>
      </c>
      <c r="U141" s="103" t="s">
        <v>41</v>
      </c>
      <c r="V141" s="104" t="s">
        <v>42</v>
      </c>
      <c r="W141" s="105" t="s">
        <v>123</v>
      </c>
      <c r="X141" s="102" t="s">
        <v>44</v>
      </c>
      <c r="Y141" s="176"/>
      <c r="Z141" s="176"/>
      <c r="AA141" s="177" t="s">
        <v>124</v>
      </c>
      <c r="AB141" s="176"/>
      <c r="AC141" s="93"/>
      <c r="AD141" s="106"/>
      <c r="AE141" s="93"/>
      <c r="AF141" s="93"/>
    </row>
    <row r="142" spans="1:32" ht="1.5" customHeight="1">
      <c r="A142" s="93"/>
      <c r="B142" s="2" t="str">
        <f t="shared" si="0"/>
        <v>Iana SC</v>
      </c>
      <c r="C142" s="3">
        <v>142</v>
      </c>
      <c r="D142" s="42"/>
      <c r="E142" s="3"/>
      <c r="F142" s="78"/>
      <c r="G142" s="98"/>
      <c r="H142" s="7"/>
      <c r="I142" s="7"/>
      <c r="J142" s="7"/>
      <c r="K142" s="7"/>
      <c r="L142" s="7"/>
      <c r="M142" s="7"/>
      <c r="N142" s="7"/>
      <c r="O142" s="7"/>
      <c r="P142" s="7"/>
      <c r="Q142" s="7"/>
      <c r="R142" s="7"/>
      <c r="S142" s="7"/>
      <c r="T142" s="7"/>
      <c r="U142" s="8"/>
      <c r="V142" s="80"/>
      <c r="W142" s="8"/>
      <c r="X142" s="2"/>
      <c r="Y142" s="2"/>
      <c r="Z142" s="2"/>
      <c r="AA142" s="80"/>
      <c r="AB142" s="2"/>
      <c r="AC142" s="93"/>
      <c r="AD142" s="106"/>
      <c r="AE142" s="93"/>
      <c r="AF142" s="93"/>
    </row>
    <row r="143" spans="1:32" ht="14.25" customHeight="1">
      <c r="A143" s="93"/>
      <c r="B143" s="2" t="str">
        <f t="shared" si="0"/>
        <v>Iana SC</v>
      </c>
      <c r="C143" s="3">
        <v>143</v>
      </c>
      <c r="D143" s="42"/>
      <c r="E143" s="54">
        <v>1</v>
      </c>
      <c r="F143" s="88" t="s">
        <v>385</v>
      </c>
      <c r="G143" s="197" t="s">
        <v>379</v>
      </c>
      <c r="H143" s="61">
        <v>1</v>
      </c>
      <c r="I143" s="61">
        <v>1</v>
      </c>
      <c r="J143" s="61">
        <v>1</v>
      </c>
      <c r="K143" s="61"/>
      <c r="L143" s="61"/>
      <c r="M143" s="61"/>
      <c r="N143" s="61"/>
      <c r="O143" s="61"/>
      <c r="P143" s="61"/>
      <c r="Q143" s="61">
        <v>1</v>
      </c>
      <c r="R143" s="61">
        <v>1</v>
      </c>
      <c r="S143" s="61">
        <v>1</v>
      </c>
      <c r="T143" s="62">
        <f>SUM(H143:S143)</f>
        <v>6</v>
      </c>
      <c r="U143" s="63">
        <v>12</v>
      </c>
      <c r="V143" s="75">
        <f>T143/U143</f>
        <v>0.5</v>
      </c>
      <c r="W143" s="63"/>
      <c r="X143" s="76"/>
      <c r="Y143" s="183"/>
      <c r="Z143" s="183"/>
      <c r="AA143" s="107" t="s">
        <v>129</v>
      </c>
      <c r="AB143" s="183"/>
      <c r="AC143" s="93"/>
      <c r="AD143" s="190" t="str">
        <f>F143</f>
        <v>Submission of  IDSP report  / IHIP reports  Y=1 /N=0</v>
      </c>
      <c r="AE143" s="106"/>
      <c r="AF143" s="93"/>
    </row>
    <row r="144" spans="1:32" ht="1.5" customHeight="1">
      <c r="A144" s="93"/>
      <c r="B144" s="2" t="str">
        <f t="shared" si="0"/>
        <v>Iana SC</v>
      </c>
      <c r="C144" s="3">
        <v>144</v>
      </c>
      <c r="D144" s="93"/>
      <c r="E144" s="4"/>
      <c r="F144" s="4"/>
      <c r="G144" s="109"/>
      <c r="H144" s="7"/>
      <c r="I144" s="7"/>
      <c r="J144" s="7"/>
      <c r="K144" s="7"/>
      <c r="L144" s="7"/>
      <c r="M144" s="7"/>
      <c r="N144" s="7"/>
      <c r="O144" s="7"/>
      <c r="P144" s="7"/>
      <c r="Q144" s="7"/>
      <c r="R144" s="7"/>
      <c r="S144" s="7"/>
      <c r="T144" s="7"/>
      <c r="U144" s="8"/>
      <c r="V144" s="80"/>
      <c r="W144" s="8"/>
      <c r="X144" s="2"/>
      <c r="Y144" s="2"/>
      <c r="Z144" s="2"/>
      <c r="AA144" s="80"/>
      <c r="AB144" s="2"/>
      <c r="AC144" s="93"/>
      <c r="AD144" s="106"/>
      <c r="AE144" s="93"/>
      <c r="AF144" s="93"/>
    </row>
    <row r="145" spans="1:32" ht="14.25" customHeight="1">
      <c r="A145" s="93"/>
      <c r="B145" s="2" t="str">
        <f t="shared" si="0"/>
        <v>Iana SC</v>
      </c>
      <c r="C145" s="3">
        <v>145</v>
      </c>
      <c r="D145" s="93"/>
      <c r="E145" s="99" t="s">
        <v>386</v>
      </c>
      <c r="F145" s="198"/>
      <c r="G145" s="101" t="s">
        <v>57</v>
      </c>
      <c r="H145" s="102" t="s">
        <v>28</v>
      </c>
      <c r="I145" s="102" t="s">
        <v>29</v>
      </c>
      <c r="J145" s="102" t="s">
        <v>30</v>
      </c>
      <c r="K145" s="102" t="s">
        <v>31</v>
      </c>
      <c r="L145" s="102" t="s">
        <v>32</v>
      </c>
      <c r="M145" s="102" t="s">
        <v>33</v>
      </c>
      <c r="N145" s="102" t="s">
        <v>34</v>
      </c>
      <c r="O145" s="102" t="s">
        <v>35</v>
      </c>
      <c r="P145" s="102" t="s">
        <v>36</v>
      </c>
      <c r="Q145" s="102" t="s">
        <v>37</v>
      </c>
      <c r="R145" s="102" t="s">
        <v>38</v>
      </c>
      <c r="S145" s="102" t="s">
        <v>39</v>
      </c>
      <c r="T145" s="102" t="s">
        <v>40</v>
      </c>
      <c r="U145" s="103" t="s">
        <v>41</v>
      </c>
      <c r="V145" s="104" t="s">
        <v>42</v>
      </c>
      <c r="W145" s="105" t="s">
        <v>123</v>
      </c>
      <c r="X145" s="102" t="s">
        <v>44</v>
      </c>
      <c r="Y145" s="176"/>
      <c r="Z145" s="176"/>
      <c r="AA145" s="177" t="s">
        <v>124</v>
      </c>
      <c r="AB145" s="176"/>
      <c r="AC145" s="93"/>
      <c r="AD145" s="106"/>
      <c r="AE145" s="93"/>
      <c r="AF145" s="93"/>
    </row>
    <row r="146" spans="1:32" ht="1.5" customHeight="1">
      <c r="A146" s="93"/>
      <c r="B146" s="2" t="str">
        <f t="shared" si="0"/>
        <v>Iana SC</v>
      </c>
      <c r="C146" s="3">
        <v>146</v>
      </c>
      <c r="D146" s="93"/>
      <c r="E146" s="3"/>
      <c r="F146" s="4"/>
      <c r="G146" s="109"/>
      <c r="H146" s="7"/>
      <c r="I146" s="7"/>
      <c r="J146" s="7"/>
      <c r="K146" s="7"/>
      <c r="L146" s="7"/>
      <c r="M146" s="7"/>
      <c r="N146" s="7"/>
      <c r="O146" s="7"/>
      <c r="P146" s="7"/>
      <c r="Q146" s="7"/>
      <c r="R146" s="7"/>
      <c r="S146" s="7"/>
      <c r="T146" s="7"/>
      <c r="U146" s="8"/>
      <c r="V146" s="80"/>
      <c r="W146" s="8"/>
      <c r="X146" s="2"/>
      <c r="Y146" s="2"/>
      <c r="Z146" s="2"/>
      <c r="AA146" s="80"/>
      <c r="AB146" s="2"/>
      <c r="AC146" s="93"/>
      <c r="AD146" s="106"/>
      <c r="AE146" s="93"/>
      <c r="AF146" s="93"/>
    </row>
    <row r="147" spans="1:32" ht="24.75" customHeight="1">
      <c r="A147" s="93"/>
      <c r="B147" s="2" t="str">
        <f t="shared" si="0"/>
        <v>Iana SC</v>
      </c>
      <c r="C147" s="3">
        <v>147</v>
      </c>
      <c r="D147" s="93"/>
      <c r="E147" s="58">
        <v>1</v>
      </c>
      <c r="F147" s="59" t="s">
        <v>387</v>
      </c>
      <c r="G147" s="197" t="s">
        <v>379</v>
      </c>
      <c r="H147" s="61">
        <v>1</v>
      </c>
      <c r="I147" s="61">
        <v>1</v>
      </c>
      <c r="J147" s="61">
        <v>1</v>
      </c>
      <c r="K147" s="61"/>
      <c r="L147" s="61"/>
      <c r="M147" s="61"/>
      <c r="N147" s="61"/>
      <c r="O147" s="61"/>
      <c r="P147" s="61"/>
      <c r="Q147" s="61">
        <v>1</v>
      </c>
      <c r="R147" s="61">
        <v>1</v>
      </c>
      <c r="S147" s="61">
        <v>1</v>
      </c>
      <c r="T147" s="62">
        <f t="shared" ref="T147:T148" si="30">SUM(H147:S147)</f>
        <v>6</v>
      </c>
      <c r="U147" s="63">
        <v>12</v>
      </c>
      <c r="V147" s="75">
        <f t="shared" ref="V147:V148" si="31">T147/U147</f>
        <v>0.5</v>
      </c>
      <c r="W147" s="63">
        <v>10</v>
      </c>
      <c r="X147" s="76"/>
      <c r="Y147" s="183"/>
      <c r="Z147" s="183"/>
      <c r="AA147" s="107" t="s">
        <v>129</v>
      </c>
      <c r="AB147" s="183"/>
      <c r="AC147" s="93"/>
      <c r="AD147" s="106" t="str">
        <f t="shared" ref="AD147:AD148" si="32">F147</f>
        <v>Timely Submission of HMIS (To be submitted to PHC or Portal updation before 5 of every month) Y=1 /N=0</v>
      </c>
      <c r="AE147" s="106"/>
      <c r="AF147" s="93"/>
    </row>
    <row r="148" spans="1:32" ht="13.5" customHeight="1">
      <c r="A148" s="93"/>
      <c r="B148" s="2" t="str">
        <f t="shared" si="0"/>
        <v>Iana SC</v>
      </c>
      <c r="C148" s="3">
        <v>148</v>
      </c>
      <c r="D148" s="93"/>
      <c r="E148" s="58">
        <v>2</v>
      </c>
      <c r="F148" s="59" t="s">
        <v>388</v>
      </c>
      <c r="G148" s="197" t="s">
        <v>379</v>
      </c>
      <c r="H148" s="61">
        <v>1</v>
      </c>
      <c r="I148" s="61">
        <v>1</v>
      </c>
      <c r="J148" s="61">
        <v>1</v>
      </c>
      <c r="K148" s="61"/>
      <c r="L148" s="61"/>
      <c r="M148" s="61"/>
      <c r="N148" s="61"/>
      <c r="O148" s="61"/>
      <c r="P148" s="61"/>
      <c r="Q148" s="61"/>
      <c r="R148" s="61"/>
      <c r="S148" s="61"/>
      <c r="T148" s="62">
        <f t="shared" si="30"/>
        <v>3</v>
      </c>
      <c r="U148" s="63">
        <v>12</v>
      </c>
      <c r="V148" s="75">
        <f t="shared" si="31"/>
        <v>0.25</v>
      </c>
      <c r="W148" s="63"/>
      <c r="X148" s="76"/>
      <c r="Y148" s="183"/>
      <c r="Z148" s="183"/>
      <c r="AA148" s="107" t="s">
        <v>129</v>
      </c>
      <c r="AB148" s="183"/>
      <c r="AC148" s="93"/>
      <c r="AD148" s="106" t="str">
        <f t="shared" si="32"/>
        <v>HMIS Report Completeness- Unfilled data  (No=1, Yes=0)</v>
      </c>
      <c r="AE148" s="106"/>
      <c r="AF148" s="93"/>
    </row>
    <row r="149" spans="1:32" ht="1.5" customHeight="1">
      <c r="A149" s="93"/>
      <c r="B149" s="2" t="str">
        <f t="shared" si="0"/>
        <v>Iana SC</v>
      </c>
      <c r="C149" s="3">
        <v>149</v>
      </c>
      <c r="D149" s="93"/>
      <c r="E149" s="3"/>
      <c r="F149" s="4"/>
      <c r="G149" s="109"/>
      <c r="H149" s="7"/>
      <c r="I149" s="7"/>
      <c r="J149" s="7"/>
      <c r="K149" s="7"/>
      <c r="L149" s="7"/>
      <c r="M149" s="7"/>
      <c r="N149" s="7"/>
      <c r="O149" s="7"/>
      <c r="P149" s="7"/>
      <c r="Q149" s="7"/>
      <c r="R149" s="7"/>
      <c r="S149" s="7"/>
      <c r="T149" s="7"/>
      <c r="U149" s="8"/>
      <c r="V149" s="80"/>
      <c r="W149" s="8"/>
      <c r="X149" s="2"/>
      <c r="Y149" s="2"/>
      <c r="Z149" s="2"/>
      <c r="AA149" s="80"/>
      <c r="AB149" s="2"/>
      <c r="AC149" s="93"/>
      <c r="AD149" s="106"/>
      <c r="AE149" s="93"/>
      <c r="AF149" s="93"/>
    </row>
    <row r="150" spans="1:32" ht="14.25" customHeight="1">
      <c r="A150" s="93"/>
      <c r="B150" s="2" t="str">
        <f t="shared" si="0"/>
        <v>Iana SC</v>
      </c>
      <c r="C150" s="3">
        <v>150</v>
      </c>
      <c r="D150" s="93"/>
      <c r="E150" s="99" t="s">
        <v>389</v>
      </c>
      <c r="F150" s="198"/>
      <c r="G150" s="101" t="s">
        <v>57</v>
      </c>
      <c r="H150" s="102" t="s">
        <v>28</v>
      </c>
      <c r="I150" s="102" t="s">
        <v>29</v>
      </c>
      <c r="J150" s="102" t="s">
        <v>30</v>
      </c>
      <c r="K150" s="102" t="s">
        <v>31</v>
      </c>
      <c r="L150" s="102" t="s">
        <v>32</v>
      </c>
      <c r="M150" s="102" t="s">
        <v>33</v>
      </c>
      <c r="N150" s="102" t="s">
        <v>34</v>
      </c>
      <c r="O150" s="102" t="s">
        <v>35</v>
      </c>
      <c r="P150" s="102" t="s">
        <v>36</v>
      </c>
      <c r="Q150" s="102" t="s">
        <v>37</v>
      </c>
      <c r="R150" s="102" t="s">
        <v>38</v>
      </c>
      <c r="S150" s="102" t="s">
        <v>39</v>
      </c>
      <c r="T150" s="102" t="s">
        <v>40</v>
      </c>
      <c r="U150" s="103" t="s">
        <v>41</v>
      </c>
      <c r="V150" s="104" t="s">
        <v>42</v>
      </c>
      <c r="W150" s="105" t="s">
        <v>123</v>
      </c>
      <c r="X150" s="102" t="s">
        <v>44</v>
      </c>
      <c r="Y150" s="176"/>
      <c r="Z150" s="176"/>
      <c r="AA150" s="177" t="s">
        <v>124</v>
      </c>
      <c r="AB150" s="176"/>
      <c r="AC150" s="93"/>
      <c r="AD150" s="106"/>
      <c r="AE150" s="93"/>
      <c r="AF150" s="93"/>
    </row>
    <row r="151" spans="1:32" ht="1.5" customHeight="1">
      <c r="A151" s="93"/>
      <c r="B151" s="2" t="str">
        <f t="shared" si="0"/>
        <v>Iana SC</v>
      </c>
      <c r="C151" s="3">
        <v>151</v>
      </c>
      <c r="D151" s="93"/>
      <c r="E151" s="3"/>
      <c r="F151" s="4"/>
      <c r="G151" s="109"/>
      <c r="H151" s="7"/>
      <c r="I151" s="7"/>
      <c r="J151" s="7"/>
      <c r="K151" s="7"/>
      <c r="L151" s="7"/>
      <c r="M151" s="7"/>
      <c r="N151" s="7"/>
      <c r="O151" s="7"/>
      <c r="P151" s="7"/>
      <c r="Q151" s="7"/>
      <c r="R151" s="7"/>
      <c r="S151" s="7"/>
      <c r="T151" s="7"/>
      <c r="U151" s="8"/>
      <c r="V151" s="80"/>
      <c r="W151" s="8"/>
      <c r="X151" s="2"/>
      <c r="Y151" s="2"/>
      <c r="Z151" s="2"/>
      <c r="AA151" s="80"/>
      <c r="AB151" s="2"/>
      <c r="AC151" s="93"/>
      <c r="AD151" s="106"/>
      <c r="AE151" s="93"/>
      <c r="AF151" s="93"/>
    </row>
    <row r="152" spans="1:32" ht="24.75" customHeight="1">
      <c r="A152" s="93"/>
      <c r="B152" s="2" t="str">
        <f t="shared" si="0"/>
        <v>Iana SC</v>
      </c>
      <c r="C152" s="3">
        <v>152</v>
      </c>
      <c r="D152" s="93"/>
      <c r="E152" s="54">
        <v>1</v>
      </c>
      <c r="F152" s="120" t="s">
        <v>390</v>
      </c>
      <c r="G152" s="197" t="s">
        <v>379</v>
      </c>
      <c r="H152" s="61">
        <v>1</v>
      </c>
      <c r="I152" s="61">
        <v>1</v>
      </c>
      <c r="J152" s="61">
        <v>1</v>
      </c>
      <c r="K152" s="61"/>
      <c r="L152" s="61"/>
      <c r="M152" s="61"/>
      <c r="N152" s="61"/>
      <c r="O152" s="61"/>
      <c r="P152" s="61"/>
      <c r="Q152" s="61">
        <v>1</v>
      </c>
      <c r="R152" s="61">
        <v>1</v>
      </c>
      <c r="S152" s="61">
        <v>1</v>
      </c>
      <c r="T152" s="62">
        <f t="shared" ref="T152:T153" si="33">SUM(H152:S152)</f>
        <v>6</v>
      </c>
      <c r="U152" s="63">
        <v>12</v>
      </c>
      <c r="V152" s="75">
        <f t="shared" ref="V152:V153" si="34">T152/U152</f>
        <v>0.5</v>
      </c>
      <c r="W152" s="63">
        <v>5</v>
      </c>
      <c r="X152" s="76"/>
      <c r="Y152" s="183"/>
      <c r="Z152" s="183"/>
      <c r="AA152" s="107" t="s">
        <v>129</v>
      </c>
      <c r="AB152" s="183"/>
      <c r="AC152" s="93"/>
      <c r="AD152" s="106" t="str">
        <f>F152</f>
        <v>Timely Submission of monthly  United Fund Report  of Sub Centre and Clinics (Some Clinic)  (before 5th of next month)  Y=1 /N=0</v>
      </c>
      <c r="AE152" s="106"/>
      <c r="AF152" s="93"/>
    </row>
    <row r="153" spans="1:32" ht="24.75" customHeight="1">
      <c r="A153" s="93"/>
      <c r="B153" s="2" t="str">
        <f t="shared" si="0"/>
        <v>Iana SC</v>
      </c>
      <c r="C153" s="3">
        <v>153</v>
      </c>
      <c r="D153" s="93"/>
      <c r="E153" s="54">
        <v>2</v>
      </c>
      <c r="F153" s="59" t="s">
        <v>391</v>
      </c>
      <c r="G153" s="197" t="s">
        <v>379</v>
      </c>
      <c r="H153" s="61">
        <v>1</v>
      </c>
      <c r="I153" s="61">
        <v>1</v>
      </c>
      <c r="J153" s="61">
        <v>1</v>
      </c>
      <c r="K153" s="61"/>
      <c r="L153" s="61"/>
      <c r="M153" s="61"/>
      <c r="N153" s="61"/>
      <c r="O153" s="61"/>
      <c r="P153" s="61"/>
      <c r="Q153" s="61">
        <v>1</v>
      </c>
      <c r="R153" s="61">
        <v>1</v>
      </c>
      <c r="S153" s="61">
        <v>1</v>
      </c>
      <c r="T153" s="62">
        <f t="shared" si="33"/>
        <v>6</v>
      </c>
      <c r="U153" s="63">
        <f>12*G28</f>
        <v>12</v>
      </c>
      <c r="V153" s="75">
        <f t="shared" si="34"/>
        <v>0.5</v>
      </c>
      <c r="W153" s="63">
        <v>5</v>
      </c>
      <c r="X153" s="76"/>
      <c r="Y153" s="183"/>
      <c r="Z153" s="183"/>
      <c r="AA153" s="199"/>
      <c r="AB153" s="183"/>
      <c r="AC153" s="93"/>
      <c r="AD153" s="106"/>
      <c r="AE153" s="106"/>
      <c r="AF153" s="93"/>
    </row>
    <row r="154" spans="1:32" ht="1.5" customHeight="1">
      <c r="A154" s="93"/>
      <c r="B154" s="2" t="str">
        <f t="shared" si="0"/>
        <v>Iana SC</v>
      </c>
      <c r="C154" s="3">
        <v>154</v>
      </c>
      <c r="D154" s="42"/>
      <c r="E154" s="3"/>
      <c r="F154" s="78"/>
      <c r="G154" s="98"/>
      <c r="H154" s="7"/>
      <c r="I154" s="7"/>
      <c r="J154" s="7"/>
      <c r="K154" s="7"/>
      <c r="L154" s="7"/>
      <c r="M154" s="7"/>
      <c r="N154" s="7"/>
      <c r="O154" s="7"/>
      <c r="P154" s="7"/>
      <c r="Q154" s="7"/>
      <c r="R154" s="7"/>
      <c r="S154" s="7"/>
      <c r="T154" s="7"/>
      <c r="U154" s="8"/>
      <c r="V154" s="80"/>
      <c r="W154" s="8"/>
      <c r="X154" s="2"/>
      <c r="Y154" s="2"/>
      <c r="Z154" s="2"/>
      <c r="AA154" s="80"/>
      <c r="AB154" s="2"/>
      <c r="AC154" s="93"/>
      <c r="AD154" s="106"/>
      <c r="AE154" s="93"/>
      <c r="AF154" s="93"/>
    </row>
    <row r="155" spans="1:32" ht="14.25" customHeight="1">
      <c r="A155" s="93"/>
      <c r="B155" s="2" t="str">
        <f t="shared" si="0"/>
        <v>Iana SC</v>
      </c>
      <c r="C155" s="3">
        <v>155</v>
      </c>
      <c r="D155" s="42"/>
      <c r="E155" s="99" t="s">
        <v>392</v>
      </c>
      <c r="F155" s="100"/>
      <c r="G155" s="101" t="s">
        <v>57</v>
      </c>
      <c r="H155" s="102" t="s">
        <v>28</v>
      </c>
      <c r="I155" s="102" t="s">
        <v>29</v>
      </c>
      <c r="J155" s="102" t="s">
        <v>30</v>
      </c>
      <c r="K155" s="102" t="s">
        <v>31</v>
      </c>
      <c r="L155" s="102" t="s">
        <v>32</v>
      </c>
      <c r="M155" s="102" t="s">
        <v>33</v>
      </c>
      <c r="N155" s="102" t="s">
        <v>34</v>
      </c>
      <c r="O155" s="102" t="s">
        <v>35</v>
      </c>
      <c r="P155" s="102" t="s">
        <v>36</v>
      </c>
      <c r="Q155" s="102" t="s">
        <v>37</v>
      </c>
      <c r="R155" s="102" t="s">
        <v>38</v>
      </c>
      <c r="S155" s="102" t="s">
        <v>39</v>
      </c>
      <c r="T155" s="102" t="s">
        <v>40</v>
      </c>
      <c r="U155" s="103" t="s">
        <v>41</v>
      </c>
      <c r="V155" s="104" t="s">
        <v>42</v>
      </c>
      <c r="W155" s="105" t="s">
        <v>123</v>
      </c>
      <c r="X155" s="102" t="s">
        <v>44</v>
      </c>
      <c r="Y155" s="176"/>
      <c r="Z155" s="176"/>
      <c r="AA155" s="177" t="s">
        <v>124</v>
      </c>
      <c r="AB155" s="176"/>
      <c r="AC155" s="93"/>
      <c r="AD155" s="106"/>
      <c r="AE155" s="93"/>
      <c r="AF155" s="93"/>
    </row>
    <row r="156" spans="1:32" ht="1.5" customHeight="1">
      <c r="A156" s="93"/>
      <c r="B156" s="2" t="str">
        <f t="shared" si="0"/>
        <v>Iana SC</v>
      </c>
      <c r="C156" s="3">
        <v>156</v>
      </c>
      <c r="D156" s="42"/>
      <c r="E156" s="3"/>
      <c r="F156" s="78"/>
      <c r="G156" s="98"/>
      <c r="H156" s="7"/>
      <c r="I156" s="7"/>
      <c r="J156" s="7"/>
      <c r="K156" s="7"/>
      <c r="L156" s="7"/>
      <c r="M156" s="7"/>
      <c r="N156" s="7"/>
      <c r="O156" s="7"/>
      <c r="P156" s="7"/>
      <c r="Q156" s="7"/>
      <c r="R156" s="7"/>
      <c r="S156" s="7"/>
      <c r="T156" s="7"/>
      <c r="U156" s="8"/>
      <c r="V156" s="80"/>
      <c r="W156" s="8"/>
      <c r="X156" s="2"/>
      <c r="Y156" s="2"/>
      <c r="Z156" s="2"/>
      <c r="AA156" s="80"/>
      <c r="AB156" s="2"/>
      <c r="AC156" s="93"/>
      <c r="AD156" s="106"/>
      <c r="AE156" s="93"/>
      <c r="AF156" s="93"/>
    </row>
    <row r="157" spans="1:32" ht="14.25" customHeight="1">
      <c r="A157" s="93"/>
      <c r="B157" s="2" t="str">
        <f t="shared" si="0"/>
        <v>Iana SC</v>
      </c>
      <c r="C157" s="3">
        <v>157</v>
      </c>
      <c r="D157" s="42"/>
      <c r="E157" s="58">
        <v>1</v>
      </c>
      <c r="F157" s="179" t="s">
        <v>393</v>
      </c>
      <c r="G157" s="86" t="s">
        <v>394</v>
      </c>
      <c r="H157" s="61">
        <v>42</v>
      </c>
      <c r="I157" s="61">
        <v>52</v>
      </c>
      <c r="J157" s="61">
        <v>41</v>
      </c>
      <c r="K157" s="61"/>
      <c r="L157" s="61"/>
      <c r="M157" s="61"/>
      <c r="N157" s="61"/>
      <c r="O157" s="61"/>
      <c r="P157" s="61"/>
      <c r="Q157" s="61">
        <v>40</v>
      </c>
      <c r="R157" s="61">
        <v>36</v>
      </c>
      <c r="S157" s="61">
        <v>45</v>
      </c>
      <c r="T157" s="62">
        <f t="shared" ref="T157:T163" si="35">SUM(H157:S157)</f>
        <v>256</v>
      </c>
      <c r="U157" s="63">
        <f>G20</f>
        <v>683</v>
      </c>
      <c r="V157" s="75">
        <f t="shared" ref="V157:V163" si="36">T157/U157</f>
        <v>0.37481698389458273</v>
      </c>
      <c r="W157" s="63">
        <v>5</v>
      </c>
      <c r="X157" s="76"/>
      <c r="Y157" s="183"/>
      <c r="Z157" s="183"/>
      <c r="AA157" s="107" t="s">
        <v>60</v>
      </c>
      <c r="AB157" s="183"/>
      <c r="AC157" s="93"/>
      <c r="AD157" s="106" t="str">
        <f t="shared" ref="AD157:AD163" si="37">F157</f>
        <v>Total OPD Register (Old+ New ) - (SC/Clinic pan tu zat) *</v>
      </c>
      <c r="AE157" s="106"/>
      <c r="AF157" s="93"/>
    </row>
    <row r="158" spans="1:32" ht="20.25" customHeight="1">
      <c r="A158" s="93"/>
      <c r="B158" s="2" t="str">
        <f t="shared" si="0"/>
        <v>Iana SC</v>
      </c>
      <c r="C158" s="3">
        <v>158</v>
      </c>
      <c r="D158" s="42"/>
      <c r="E158" s="58">
        <v>2</v>
      </c>
      <c r="F158" s="88" t="s">
        <v>395</v>
      </c>
      <c r="G158" s="86" t="s">
        <v>126</v>
      </c>
      <c r="H158" s="61"/>
      <c r="I158" s="61"/>
      <c r="J158" s="61"/>
      <c r="K158" s="61"/>
      <c r="L158" s="61"/>
      <c r="M158" s="61"/>
      <c r="N158" s="61"/>
      <c r="O158" s="61"/>
      <c r="P158" s="61"/>
      <c r="Q158" s="61">
        <v>0</v>
      </c>
      <c r="R158" s="61">
        <v>0</v>
      </c>
      <c r="S158" s="61">
        <v>0</v>
      </c>
      <c r="T158" s="62">
        <f t="shared" si="35"/>
        <v>0</v>
      </c>
      <c r="U158" s="63">
        <f>20*12</f>
        <v>240</v>
      </c>
      <c r="V158" s="75">
        <f t="shared" si="36"/>
        <v>0</v>
      </c>
      <c r="W158" s="63"/>
      <c r="X158" s="76"/>
      <c r="Y158" s="183"/>
      <c r="Z158" s="183"/>
      <c r="AA158" s="107" t="s">
        <v>127</v>
      </c>
      <c r="AB158" s="183"/>
      <c r="AC158" s="93"/>
      <c r="AD158" s="190" t="str">
        <f t="shared" si="37"/>
        <v xml:space="preserve">No of days of Daily reporting (expected 20days in a month) ( Daily OPD (disaggregated by sex) Medicines, Diagnostics, Wellness) </v>
      </c>
      <c r="AE158" s="106"/>
      <c r="AF158" s="93"/>
    </row>
    <row r="159" spans="1:32" ht="26.25" customHeight="1">
      <c r="A159" s="93"/>
      <c r="B159" s="2" t="str">
        <f t="shared" si="0"/>
        <v>Iana SC</v>
      </c>
      <c r="C159" s="3">
        <v>159</v>
      </c>
      <c r="D159" s="42"/>
      <c r="E159" s="58">
        <v>3</v>
      </c>
      <c r="F159" s="88" t="s">
        <v>128</v>
      </c>
      <c r="G159" s="86" t="s">
        <v>126</v>
      </c>
      <c r="H159" s="61">
        <v>1</v>
      </c>
      <c r="I159" s="61">
        <v>1</v>
      </c>
      <c r="J159" s="61">
        <v>1</v>
      </c>
      <c r="K159" s="61"/>
      <c r="L159" s="61"/>
      <c r="M159" s="61"/>
      <c r="N159" s="61"/>
      <c r="O159" s="61"/>
      <c r="P159" s="61"/>
      <c r="Q159" s="61">
        <v>1</v>
      </c>
      <c r="R159" s="61">
        <v>1</v>
      </c>
      <c r="S159" s="61">
        <v>1</v>
      </c>
      <c r="T159" s="62">
        <f t="shared" si="35"/>
        <v>6</v>
      </c>
      <c r="U159" s="63">
        <v>12</v>
      </c>
      <c r="V159" s="75">
        <f t="shared" si="36"/>
        <v>0.5</v>
      </c>
      <c r="W159" s="63"/>
      <c r="X159" s="76"/>
      <c r="Y159" s="183"/>
      <c r="Z159" s="183"/>
      <c r="AA159" s="107" t="s">
        <v>129</v>
      </c>
      <c r="AB159" s="183"/>
      <c r="AC159" s="93"/>
      <c r="AD159" s="190" t="str">
        <f t="shared" si="37"/>
        <v xml:space="preserve">Monthly Service Delivery report (related to NCD screening, diagnosis and treatment as entered in portal (by the 15th of the following month) Yes=1, No=0) </v>
      </c>
      <c r="AE159" s="106"/>
      <c r="AF159" s="93"/>
    </row>
    <row r="160" spans="1:32" ht="14.25" customHeight="1">
      <c r="A160" s="93"/>
      <c r="B160" s="2" t="str">
        <f t="shared" si="0"/>
        <v>Iana SC</v>
      </c>
      <c r="C160" s="3">
        <v>160</v>
      </c>
      <c r="D160" s="42"/>
      <c r="E160" s="58">
        <v>4</v>
      </c>
      <c r="F160" s="88" t="s">
        <v>130</v>
      </c>
      <c r="G160" s="86" t="s">
        <v>126</v>
      </c>
      <c r="H160" s="61">
        <v>0</v>
      </c>
      <c r="I160" s="61">
        <v>0</v>
      </c>
      <c r="J160" s="61">
        <v>0</v>
      </c>
      <c r="K160" s="61"/>
      <c r="L160" s="61"/>
      <c r="M160" s="61"/>
      <c r="N160" s="61"/>
      <c r="O160" s="61"/>
      <c r="P160" s="61"/>
      <c r="Q160" s="61">
        <v>0</v>
      </c>
      <c r="R160" s="61">
        <v>1</v>
      </c>
      <c r="S160" s="61">
        <v>0</v>
      </c>
      <c r="T160" s="62">
        <f t="shared" si="35"/>
        <v>1</v>
      </c>
      <c r="U160" s="63">
        <f>5*U157/100</f>
        <v>34.15</v>
      </c>
      <c r="V160" s="75">
        <f t="shared" si="36"/>
        <v>2.9282576866764276E-2</v>
      </c>
      <c r="W160" s="63"/>
      <c r="X160" s="76"/>
      <c r="Y160" s="183"/>
      <c r="Z160" s="183"/>
      <c r="AA160" s="108" t="s">
        <v>131</v>
      </c>
      <c r="AB160" s="183"/>
      <c r="AC160" s="93"/>
      <c r="AD160" s="190" t="str">
        <f t="shared" si="37"/>
        <v>Total number of  Teleconsultation  performed in a month (Say 5% of OPD Cases)</v>
      </c>
      <c r="AE160" s="106"/>
      <c r="AF160" s="93"/>
    </row>
    <row r="161" spans="1:32" ht="14.25" customHeight="1">
      <c r="A161" s="93"/>
      <c r="B161" s="2" t="str">
        <f t="shared" si="0"/>
        <v>Iana SC</v>
      </c>
      <c r="C161" s="3">
        <v>161</v>
      </c>
      <c r="D161" s="42"/>
      <c r="E161" s="58">
        <v>5</v>
      </c>
      <c r="F161" s="88" t="s">
        <v>132</v>
      </c>
      <c r="G161" s="86" t="s">
        <v>126</v>
      </c>
      <c r="H161" s="61">
        <v>1</v>
      </c>
      <c r="I161" s="61">
        <v>1</v>
      </c>
      <c r="J161" s="61">
        <v>1</v>
      </c>
      <c r="K161" s="61"/>
      <c r="L161" s="61"/>
      <c r="M161" s="61"/>
      <c r="N161" s="61"/>
      <c r="O161" s="61"/>
      <c r="P161" s="61"/>
      <c r="Q161" s="61">
        <v>0</v>
      </c>
      <c r="R161" s="61">
        <v>0</v>
      </c>
      <c r="S161" s="61">
        <v>0</v>
      </c>
      <c r="T161" s="62">
        <f t="shared" si="35"/>
        <v>3</v>
      </c>
      <c r="U161" s="63">
        <v>12</v>
      </c>
      <c r="V161" s="75">
        <f t="shared" si="36"/>
        <v>0.25</v>
      </c>
      <c r="W161" s="63"/>
      <c r="X161" s="76"/>
      <c r="Y161" s="183"/>
      <c r="Z161" s="183"/>
      <c r="AA161" s="107" t="s">
        <v>129</v>
      </c>
      <c r="AB161" s="183"/>
      <c r="AC161" s="93"/>
      <c r="AD161" s="190" t="str">
        <f t="shared" si="37"/>
        <v xml:space="preserve">CPHC IT application (Where it is implemented)  (Yes=1, No=0) </v>
      </c>
      <c r="AE161" s="106"/>
      <c r="AF161" s="93"/>
    </row>
    <row r="162" spans="1:32" ht="24" customHeight="1">
      <c r="A162" s="93"/>
      <c r="B162" s="2" t="str">
        <f t="shared" si="0"/>
        <v>Iana SC</v>
      </c>
      <c r="C162" s="3">
        <v>162</v>
      </c>
      <c r="D162" s="42"/>
      <c r="E162" s="58">
        <v>6</v>
      </c>
      <c r="F162" s="88" t="s">
        <v>133</v>
      </c>
      <c r="G162" s="86" t="s">
        <v>126</v>
      </c>
      <c r="H162" s="61">
        <v>1</v>
      </c>
      <c r="I162" s="61">
        <v>1</v>
      </c>
      <c r="J162" s="61">
        <v>1</v>
      </c>
      <c r="K162" s="61"/>
      <c r="L162" s="61"/>
      <c r="M162" s="61"/>
      <c r="N162" s="61"/>
      <c r="O162" s="61"/>
      <c r="P162" s="61"/>
      <c r="Q162" s="61">
        <v>0</v>
      </c>
      <c r="R162" s="61">
        <v>0</v>
      </c>
      <c r="S162" s="61">
        <v>0</v>
      </c>
      <c r="T162" s="62">
        <f t="shared" si="35"/>
        <v>3</v>
      </c>
      <c r="U162" s="63">
        <v>120</v>
      </c>
      <c r="V162" s="75">
        <f t="shared" si="36"/>
        <v>2.5000000000000001E-2</v>
      </c>
      <c r="W162" s="63"/>
      <c r="X162" s="76"/>
      <c r="Y162" s="183"/>
      <c r="Z162" s="183"/>
      <c r="AA162" s="108" t="s">
        <v>134</v>
      </c>
      <c r="AB162" s="183"/>
      <c r="AC162" s="93"/>
      <c r="AD162" s="190" t="str">
        <f t="shared" si="37"/>
        <v xml:space="preserve">No. of  Wellness / Physical Exercises session conducted (Zumba /Yoga/ Others)(expected 10 session in a month) (Yes=1, No=0) </v>
      </c>
      <c r="AE162" s="106"/>
      <c r="AF162" s="93"/>
    </row>
    <row r="163" spans="1:32" ht="14.25" customHeight="1">
      <c r="A163" s="93"/>
      <c r="B163" s="2" t="str">
        <f t="shared" si="0"/>
        <v>Iana SC</v>
      </c>
      <c r="C163" s="3">
        <v>163</v>
      </c>
      <c r="D163" s="42"/>
      <c r="E163" s="58">
        <v>7</v>
      </c>
      <c r="F163" s="88" t="s">
        <v>135</v>
      </c>
      <c r="G163" s="86" t="s">
        <v>126</v>
      </c>
      <c r="H163" s="61">
        <v>0</v>
      </c>
      <c r="I163" s="61">
        <v>0</v>
      </c>
      <c r="J163" s="61">
        <v>0</v>
      </c>
      <c r="K163" s="61"/>
      <c r="L163" s="61"/>
      <c r="M163" s="61"/>
      <c r="N163" s="61"/>
      <c r="O163" s="61"/>
      <c r="P163" s="61"/>
      <c r="Q163" s="61">
        <v>0</v>
      </c>
      <c r="R163" s="61">
        <v>0</v>
      </c>
      <c r="S163" s="61">
        <v>0</v>
      </c>
      <c r="T163" s="62">
        <f t="shared" si="35"/>
        <v>0</v>
      </c>
      <c r="U163" s="63">
        <v>27</v>
      </c>
      <c r="V163" s="75">
        <f t="shared" si="36"/>
        <v>0</v>
      </c>
      <c r="W163" s="63"/>
      <c r="X163" s="76"/>
      <c r="Y163" s="183"/>
      <c r="Z163" s="183"/>
      <c r="AA163" s="108" t="s">
        <v>136</v>
      </c>
      <c r="AB163" s="183"/>
      <c r="AC163" s="93"/>
      <c r="AD163" s="190" t="str">
        <f t="shared" si="37"/>
        <v>Wellness- Activity Calendar (Total 27 number) organised during the month</v>
      </c>
      <c r="AE163" s="106"/>
      <c r="AF163" s="93"/>
    </row>
    <row r="164" spans="1:32" ht="3" customHeight="1">
      <c r="A164" s="93"/>
      <c r="B164" s="2" t="str">
        <f t="shared" si="0"/>
        <v>Iana SC</v>
      </c>
      <c r="C164" s="3">
        <v>164</v>
      </c>
      <c r="D164" s="93"/>
      <c r="E164" s="4"/>
      <c r="F164" s="4"/>
      <c r="G164" s="109"/>
      <c r="H164" s="7"/>
      <c r="I164" s="7"/>
      <c r="J164" s="7"/>
      <c r="K164" s="7"/>
      <c r="L164" s="7"/>
      <c r="M164" s="7"/>
      <c r="N164" s="7"/>
      <c r="O164" s="7"/>
      <c r="P164" s="7"/>
      <c r="Q164" s="7"/>
      <c r="R164" s="7"/>
      <c r="S164" s="7"/>
      <c r="T164" s="7"/>
      <c r="U164" s="8"/>
      <c r="V164" s="7"/>
      <c r="W164" s="8"/>
      <c r="X164" s="93"/>
      <c r="Y164" s="93"/>
      <c r="Z164" s="93"/>
      <c r="AA164" s="7"/>
      <c r="AB164" s="93"/>
      <c r="AC164" s="93"/>
      <c r="AD164" s="93"/>
      <c r="AE164" s="93"/>
      <c r="AF164" s="93"/>
    </row>
    <row r="165" spans="1:32" ht="15.75" customHeight="1">
      <c r="A165" s="93"/>
      <c r="B165" s="2" t="str">
        <f t="shared" si="0"/>
        <v>Iana SC</v>
      </c>
      <c r="C165" s="3">
        <v>165</v>
      </c>
      <c r="D165" s="42"/>
      <c r="E165" s="43" t="s">
        <v>396</v>
      </c>
      <c r="F165" s="82"/>
      <c r="G165" s="45" t="s">
        <v>57</v>
      </c>
      <c r="H165" s="46" t="s">
        <v>28</v>
      </c>
      <c r="I165" s="46" t="s">
        <v>29</v>
      </c>
      <c r="J165" s="46" t="s">
        <v>30</v>
      </c>
      <c r="K165" s="46" t="s">
        <v>31</v>
      </c>
      <c r="L165" s="46" t="s">
        <v>32</v>
      </c>
      <c r="M165" s="46" t="s">
        <v>33</v>
      </c>
      <c r="N165" s="46" t="s">
        <v>34</v>
      </c>
      <c r="O165" s="46" t="s">
        <v>35</v>
      </c>
      <c r="P165" s="46" t="s">
        <v>36</v>
      </c>
      <c r="Q165" s="46" t="s">
        <v>37</v>
      </c>
      <c r="R165" s="46" t="s">
        <v>38</v>
      </c>
      <c r="S165" s="46" t="s">
        <v>39</v>
      </c>
      <c r="T165" s="46" t="s">
        <v>40</v>
      </c>
      <c r="U165" s="47" t="s">
        <v>41</v>
      </c>
      <c r="V165" s="48" t="s">
        <v>42</v>
      </c>
      <c r="W165" s="175" t="s">
        <v>123</v>
      </c>
      <c r="X165" s="46" t="s">
        <v>44</v>
      </c>
      <c r="Y165" s="176"/>
      <c r="Z165" s="176"/>
      <c r="AA165" s="177" t="s">
        <v>124</v>
      </c>
      <c r="AB165" s="176"/>
      <c r="AC165" s="93"/>
      <c r="AD165" s="93"/>
      <c r="AE165" s="93"/>
      <c r="AF165" s="93"/>
    </row>
    <row r="166" spans="1:32" ht="1.5" customHeight="1">
      <c r="A166" s="93"/>
      <c r="B166" s="2" t="str">
        <f t="shared" si="0"/>
        <v>Iana SC</v>
      </c>
      <c r="C166" s="3">
        <v>166</v>
      </c>
      <c r="D166" s="42"/>
      <c r="E166" s="3"/>
      <c r="F166" s="78"/>
      <c r="G166" s="79"/>
      <c r="H166" s="7"/>
      <c r="I166" s="7"/>
      <c r="J166" s="7"/>
      <c r="K166" s="7"/>
      <c r="L166" s="7"/>
      <c r="M166" s="7"/>
      <c r="N166" s="7"/>
      <c r="O166" s="7"/>
      <c r="P166" s="7"/>
      <c r="Q166" s="7"/>
      <c r="R166" s="7"/>
      <c r="S166" s="7"/>
      <c r="T166" s="7"/>
      <c r="U166" s="8"/>
      <c r="V166" s="80"/>
      <c r="W166" s="8"/>
      <c r="X166" s="2"/>
      <c r="Y166" s="2"/>
      <c r="Z166" s="2"/>
      <c r="AA166" s="80"/>
      <c r="AB166" s="2"/>
      <c r="AC166" s="93"/>
      <c r="AD166" s="93"/>
      <c r="AE166" s="93"/>
      <c r="AF166" s="93"/>
    </row>
    <row r="167" spans="1:32" ht="17.25" customHeight="1">
      <c r="A167" s="93"/>
      <c r="B167" s="2" t="str">
        <f t="shared" si="0"/>
        <v>Iana SC</v>
      </c>
      <c r="C167" s="3">
        <v>167</v>
      </c>
      <c r="D167" s="42"/>
      <c r="E167" s="58">
        <v>1</v>
      </c>
      <c r="F167" s="88" t="s">
        <v>160</v>
      </c>
      <c r="G167" s="86" t="s">
        <v>251</v>
      </c>
      <c r="H167" s="61">
        <v>0</v>
      </c>
      <c r="I167" s="61">
        <v>0</v>
      </c>
      <c r="J167" s="61">
        <v>1</v>
      </c>
      <c r="K167" s="61"/>
      <c r="L167" s="61"/>
      <c r="M167" s="61"/>
      <c r="N167" s="61"/>
      <c r="O167" s="61"/>
      <c r="P167" s="61"/>
      <c r="Q167" s="61">
        <v>2</v>
      </c>
      <c r="R167" s="61">
        <v>0</v>
      </c>
      <c r="S167" s="61">
        <v>0</v>
      </c>
      <c r="T167" s="62">
        <f t="shared" ref="T167:T168" si="38">SUM(H167:S167)</f>
        <v>3</v>
      </c>
      <c r="U167" s="63">
        <f>T48</f>
        <v>3</v>
      </c>
      <c r="V167" s="64">
        <f t="shared" ref="V167:V168" si="39">T167/U167</f>
        <v>1</v>
      </c>
      <c r="W167" s="63"/>
      <c r="X167" s="76"/>
      <c r="Y167" s="183"/>
      <c r="Z167" s="183"/>
      <c r="AA167" s="108" t="s">
        <v>397</v>
      </c>
      <c r="AB167" s="183"/>
      <c r="AC167" s="93"/>
      <c r="AD167" s="93"/>
      <c r="AE167" s="93"/>
      <c r="AF167" s="93"/>
    </row>
    <row r="168" spans="1:32" ht="17.25" customHeight="1">
      <c r="A168" s="93"/>
      <c r="B168" s="2" t="str">
        <f t="shared" si="0"/>
        <v>Iana SC</v>
      </c>
      <c r="C168" s="3">
        <v>168</v>
      </c>
      <c r="D168" s="42"/>
      <c r="E168" s="58">
        <v>2</v>
      </c>
      <c r="F168" s="88" t="s">
        <v>163</v>
      </c>
      <c r="G168" s="86" t="s">
        <v>251</v>
      </c>
      <c r="H168" s="61">
        <v>0</v>
      </c>
      <c r="I168" s="61">
        <v>0</v>
      </c>
      <c r="J168" s="61">
        <v>0</v>
      </c>
      <c r="K168" s="61"/>
      <c r="L168" s="61"/>
      <c r="M168" s="61"/>
      <c r="N168" s="61"/>
      <c r="O168" s="61"/>
      <c r="P168" s="61"/>
      <c r="Q168" s="61">
        <v>0</v>
      </c>
      <c r="R168" s="61">
        <v>0</v>
      </c>
      <c r="S168" s="61">
        <v>0</v>
      </c>
      <c r="T168" s="62">
        <f t="shared" si="38"/>
        <v>0</v>
      </c>
      <c r="U168" s="63">
        <f>10*T52/100</f>
        <v>0</v>
      </c>
      <c r="V168" s="64" t="e">
        <f t="shared" si="39"/>
        <v>#DIV/0!</v>
      </c>
      <c r="W168" s="63"/>
      <c r="X168" s="76"/>
      <c r="Y168" s="183"/>
      <c r="Z168" s="183"/>
      <c r="AA168" s="107" t="s">
        <v>398</v>
      </c>
      <c r="AB168" s="183"/>
      <c r="AC168" s="93"/>
      <c r="AD168" s="93"/>
      <c r="AE168" s="93"/>
      <c r="AF168" s="93"/>
    </row>
    <row r="169" spans="1:32" ht="3.75" customHeight="1">
      <c r="A169" s="93"/>
      <c r="B169" s="2" t="str">
        <f t="shared" si="0"/>
        <v>Iana SC</v>
      </c>
      <c r="C169" s="3">
        <v>169</v>
      </c>
      <c r="D169" s="93"/>
      <c r="E169" s="3"/>
      <c r="F169" s="110"/>
      <c r="G169" s="110"/>
      <c r="H169" s="110"/>
      <c r="I169" s="110"/>
      <c r="J169" s="110"/>
      <c r="K169" s="110"/>
      <c r="L169" s="110"/>
      <c r="M169" s="110"/>
      <c r="N169" s="110"/>
      <c r="O169" s="110"/>
      <c r="P169" s="110"/>
      <c r="Q169" s="110"/>
      <c r="R169" s="110"/>
      <c r="S169" s="110"/>
      <c r="T169" s="110"/>
      <c r="U169" s="110"/>
      <c r="V169" s="110"/>
      <c r="W169" s="112"/>
      <c r="X169" s="110"/>
      <c r="Y169" s="110"/>
      <c r="Z169" s="110"/>
      <c r="AA169" s="110"/>
      <c r="AB169" s="110"/>
      <c r="AC169" s="93"/>
      <c r="AD169" s="93"/>
      <c r="AE169" s="93"/>
      <c r="AF169" s="93"/>
    </row>
    <row r="170" spans="1:32" ht="9.75" customHeight="1">
      <c r="A170" s="93"/>
      <c r="B170" s="2" t="str">
        <f t="shared" si="0"/>
        <v>Iana SC</v>
      </c>
      <c r="C170" s="3">
        <v>170</v>
      </c>
      <c r="D170" s="93"/>
      <c r="E170" s="200" t="s">
        <v>399</v>
      </c>
      <c r="F170" s="200"/>
      <c r="G170" s="109"/>
      <c r="H170" s="7"/>
      <c r="I170" s="7"/>
      <c r="J170" s="7"/>
      <c r="K170" s="7"/>
      <c r="L170" s="7"/>
      <c r="M170" s="7"/>
      <c r="N170" s="7"/>
      <c r="O170" s="7"/>
      <c r="P170" s="7"/>
      <c r="Q170" s="7"/>
      <c r="R170" s="7"/>
      <c r="S170" s="7"/>
      <c r="T170" s="7"/>
      <c r="U170" s="8"/>
      <c r="V170" s="7"/>
      <c r="W170" s="8"/>
      <c r="X170" s="93"/>
      <c r="Y170" s="93"/>
      <c r="Z170" s="93"/>
      <c r="AA170" s="7"/>
      <c r="AB170" s="93"/>
      <c r="AC170" s="93"/>
      <c r="AD170" s="93"/>
      <c r="AE170" s="93"/>
      <c r="AF170" s="93"/>
    </row>
    <row r="171" spans="1:32" ht="9.75" customHeight="1">
      <c r="A171" s="93"/>
      <c r="B171" s="2" t="str">
        <f t="shared" si="0"/>
        <v>Iana SC</v>
      </c>
      <c r="C171" s="3">
        <v>171</v>
      </c>
      <c r="D171" s="93"/>
      <c r="E171" s="200" t="s">
        <v>400</v>
      </c>
      <c r="F171" s="200"/>
      <c r="G171" s="109"/>
      <c r="H171" s="7"/>
      <c r="I171" s="7"/>
      <c r="J171" s="7"/>
      <c r="K171" s="7"/>
      <c r="L171" s="7"/>
      <c r="M171" s="7"/>
      <c r="N171" s="7"/>
      <c r="O171" s="7"/>
      <c r="P171" s="7"/>
      <c r="Q171" s="7"/>
      <c r="R171" s="7"/>
      <c r="S171" s="7"/>
      <c r="T171" s="7"/>
      <c r="U171" s="8"/>
      <c r="V171" s="7"/>
      <c r="W171" s="8"/>
      <c r="X171" s="93"/>
      <c r="Y171" s="93"/>
      <c r="Z171" s="93"/>
      <c r="AA171" s="7"/>
      <c r="AB171" s="93"/>
      <c r="AC171" s="93"/>
      <c r="AD171" s="93"/>
      <c r="AE171" s="93"/>
      <c r="AF171" s="93"/>
    </row>
    <row r="172" spans="1:32" ht="9.75" customHeight="1">
      <c r="A172" s="93"/>
      <c r="B172" s="2" t="str">
        <f t="shared" si="0"/>
        <v>Iana SC</v>
      </c>
      <c r="C172" s="3">
        <v>172</v>
      </c>
      <c r="D172" s="93"/>
      <c r="E172" s="200"/>
      <c r="F172" s="201" t="s">
        <v>401</v>
      </c>
      <c r="G172" s="109"/>
      <c r="H172" s="7"/>
      <c r="I172" s="7"/>
      <c r="J172" s="7"/>
      <c r="K172" s="7"/>
      <c r="L172" s="7"/>
      <c r="M172" s="7"/>
      <c r="N172" s="7"/>
      <c r="O172" s="7"/>
      <c r="P172" s="7"/>
      <c r="Q172" s="7"/>
      <c r="R172" s="7"/>
      <c r="S172" s="7"/>
      <c r="T172" s="7"/>
      <c r="U172" s="8"/>
      <c r="V172" s="7"/>
      <c r="W172" s="8"/>
      <c r="X172" s="93"/>
      <c r="Y172" s="93"/>
      <c r="Z172" s="93"/>
      <c r="AA172" s="7"/>
      <c r="AB172" s="93"/>
      <c r="AC172" s="93"/>
      <c r="AD172" s="93"/>
      <c r="AE172" s="93"/>
      <c r="AF172" s="93"/>
    </row>
    <row r="173" spans="1:32" ht="6" customHeight="1">
      <c r="A173" s="93"/>
      <c r="B173" s="2" t="str">
        <f t="shared" si="0"/>
        <v>Iana SC</v>
      </c>
      <c r="C173" s="3">
        <v>173</v>
      </c>
      <c r="D173" s="93"/>
      <c r="E173" s="4"/>
      <c r="F173" s="4"/>
      <c r="G173" s="109"/>
      <c r="H173" s="7"/>
      <c r="I173" s="7"/>
      <c r="J173" s="7"/>
      <c r="K173" s="7"/>
      <c r="L173" s="7"/>
      <c r="M173" s="7"/>
      <c r="N173" s="7"/>
      <c r="O173" s="7"/>
      <c r="P173" s="7"/>
      <c r="Q173" s="7"/>
      <c r="R173" s="7"/>
      <c r="S173" s="7"/>
      <c r="T173" s="7"/>
      <c r="U173" s="8"/>
      <c r="V173" s="7"/>
      <c r="W173" s="8"/>
      <c r="X173" s="93"/>
      <c r="Y173" s="93"/>
      <c r="Z173" s="93"/>
      <c r="AA173" s="7"/>
      <c r="AB173" s="93"/>
      <c r="AC173" s="93"/>
      <c r="AD173" s="93"/>
      <c r="AE173" s="93"/>
      <c r="AF173" s="93"/>
    </row>
    <row r="174" spans="1:32" ht="15.75" customHeight="1">
      <c r="A174" s="93"/>
      <c r="B174" s="2"/>
      <c r="C174" s="93"/>
      <c r="D174" s="93"/>
      <c r="E174" s="4"/>
      <c r="F174" s="4"/>
      <c r="G174" s="109"/>
      <c r="H174" s="7"/>
      <c r="I174" s="7"/>
      <c r="J174" s="7"/>
      <c r="K174" s="7"/>
      <c r="L174" s="7"/>
      <c r="M174" s="7"/>
      <c r="N174" s="7"/>
      <c r="O174" s="7"/>
      <c r="P174" s="7"/>
      <c r="Q174" s="7"/>
      <c r="R174" s="7"/>
      <c r="S174" s="7"/>
      <c r="T174" s="7"/>
      <c r="U174" s="8"/>
      <c r="V174" s="7"/>
      <c r="W174" s="8"/>
      <c r="X174" s="93"/>
      <c r="Y174" s="93"/>
      <c r="Z174" s="93"/>
      <c r="AA174" s="7"/>
      <c r="AB174" s="93"/>
      <c r="AC174" s="93"/>
      <c r="AD174" s="93"/>
      <c r="AE174" s="93"/>
      <c r="AF174" s="93"/>
    </row>
    <row r="175" spans="1:32" ht="15.75" customHeight="1">
      <c r="A175" s="93"/>
      <c r="B175" s="2"/>
      <c r="C175" s="93"/>
      <c r="D175" s="93"/>
      <c r="E175" s="4"/>
      <c r="F175" s="4"/>
      <c r="G175" s="109"/>
      <c r="H175" s="7"/>
      <c r="I175" s="7"/>
      <c r="J175" s="7"/>
      <c r="K175" s="7"/>
      <c r="L175" s="7"/>
      <c r="M175" s="7"/>
      <c r="N175" s="7"/>
      <c r="O175" s="7"/>
      <c r="P175" s="7"/>
      <c r="Q175" s="7"/>
      <c r="R175" s="7"/>
      <c r="S175" s="7"/>
      <c r="T175" s="7"/>
      <c r="U175" s="8"/>
      <c r="V175" s="7"/>
      <c r="W175" s="8"/>
      <c r="X175" s="93"/>
      <c r="Y175" s="93"/>
      <c r="Z175" s="93"/>
      <c r="AA175" s="7"/>
      <c r="AB175" s="93"/>
      <c r="AC175" s="93"/>
      <c r="AD175" s="93"/>
      <c r="AE175" s="93"/>
      <c r="AF175" s="93"/>
    </row>
    <row r="176" spans="1:32" ht="15.75" customHeight="1">
      <c r="A176" s="93"/>
      <c r="B176" s="2"/>
      <c r="C176" s="93"/>
      <c r="D176" s="93"/>
      <c r="E176" s="4"/>
      <c r="F176" s="4" t="s">
        <v>402</v>
      </c>
      <c r="G176" s="109"/>
      <c r="H176" s="7"/>
      <c r="I176" s="7"/>
      <c r="J176" s="7"/>
      <c r="K176" s="7"/>
      <c r="L176" s="7"/>
      <c r="M176" s="7"/>
      <c r="N176" s="7"/>
      <c r="O176" s="7"/>
      <c r="P176" s="7"/>
      <c r="Q176" s="7"/>
      <c r="R176" s="7"/>
      <c r="S176" s="7"/>
      <c r="T176" s="7"/>
      <c r="U176" s="8"/>
      <c r="V176" s="7"/>
      <c r="W176" s="8"/>
      <c r="X176" s="93"/>
      <c r="Y176" s="93"/>
      <c r="Z176" s="93"/>
      <c r="AA176" s="7"/>
      <c r="AB176" s="93"/>
      <c r="AC176" s="93"/>
      <c r="AD176" s="93"/>
      <c r="AE176" s="93"/>
      <c r="AF176" s="93"/>
    </row>
    <row r="177" spans="1:32" ht="15.75" customHeight="1">
      <c r="A177" s="93"/>
      <c r="B177" s="2"/>
      <c r="C177" s="93"/>
      <c r="D177" s="126" t="s">
        <v>192</v>
      </c>
      <c r="E177" s="202" t="s">
        <v>403</v>
      </c>
      <c r="F177" s="202" t="s">
        <v>404</v>
      </c>
      <c r="G177" s="53" t="s">
        <v>405</v>
      </c>
      <c r="H177" s="203"/>
      <c r="I177" s="203" t="s">
        <v>406</v>
      </c>
      <c r="J177" s="203" t="s">
        <v>407</v>
      </c>
      <c r="K177" s="203" t="s">
        <v>408</v>
      </c>
      <c r="L177" s="203" t="s">
        <v>409</v>
      </c>
      <c r="M177" s="7"/>
      <c r="N177" s="7"/>
      <c r="O177" s="7"/>
      <c r="P177" s="7"/>
      <c r="Q177" s="7"/>
      <c r="R177" s="7"/>
      <c r="S177" s="7"/>
      <c r="T177" s="7"/>
      <c r="U177" s="8"/>
      <c r="V177" s="7"/>
      <c r="W177" s="8"/>
      <c r="X177" s="93"/>
      <c r="Y177" s="93"/>
      <c r="Z177" s="93"/>
      <c r="AA177" s="7"/>
      <c r="AB177" s="93"/>
      <c r="AC177" s="93"/>
      <c r="AD177" s="93"/>
      <c r="AE177" s="93"/>
      <c r="AF177" s="93"/>
    </row>
    <row r="178" spans="1:32" ht="13.5" customHeight="1">
      <c r="A178" s="93"/>
      <c r="B178" s="2"/>
      <c r="C178" s="93"/>
      <c r="D178" s="126" t="s">
        <v>192</v>
      </c>
      <c r="E178" s="204" t="s">
        <v>410</v>
      </c>
      <c r="F178" s="128" t="s">
        <v>411</v>
      </c>
      <c r="G178" s="205" t="s">
        <v>412</v>
      </c>
      <c r="H178" s="130" t="s">
        <v>195</v>
      </c>
      <c r="I178" s="73"/>
      <c r="J178" s="206"/>
      <c r="K178" s="206"/>
      <c r="L178" s="131">
        <f t="shared" ref="L178:L179" si="40">G19</f>
        <v>1</v>
      </c>
      <c r="M178" s="7"/>
      <c r="N178" s="7"/>
      <c r="O178" s="7"/>
      <c r="P178" s="7"/>
      <c r="Q178" s="7"/>
      <c r="R178" s="7"/>
      <c r="S178" s="7"/>
      <c r="T178" s="7"/>
      <c r="U178" s="8"/>
      <c r="V178" s="80"/>
      <c r="W178" s="8"/>
      <c r="X178" s="2"/>
      <c r="Y178" s="2"/>
      <c r="Z178" s="2"/>
      <c r="AA178" s="80"/>
      <c r="AB178" s="2"/>
      <c r="AC178" s="93"/>
      <c r="AD178" s="106"/>
      <c r="AE178" s="93"/>
      <c r="AF178" s="93"/>
    </row>
    <row r="179" spans="1:32" ht="13.5" customHeight="1">
      <c r="A179" s="93"/>
      <c r="B179" s="2"/>
      <c r="C179" s="93"/>
      <c r="D179" s="126" t="s">
        <v>192</v>
      </c>
      <c r="E179" s="204" t="s">
        <v>413</v>
      </c>
      <c r="F179" s="128" t="s">
        <v>414</v>
      </c>
      <c r="G179" s="205" t="s">
        <v>412</v>
      </c>
      <c r="H179" s="130" t="s">
        <v>195</v>
      </c>
      <c r="I179" s="73"/>
      <c r="J179" s="206"/>
      <c r="K179" s="206"/>
      <c r="L179" s="131">
        <f t="shared" si="40"/>
        <v>683</v>
      </c>
      <c r="M179" s="7"/>
      <c r="N179" s="7"/>
      <c r="O179" s="7"/>
      <c r="P179" s="7"/>
      <c r="Q179" s="7"/>
      <c r="R179" s="7"/>
      <c r="S179" s="7"/>
      <c r="T179" s="7"/>
      <c r="U179" s="8"/>
      <c r="V179" s="7"/>
      <c r="W179" s="8"/>
      <c r="X179" s="93"/>
      <c r="Y179" s="93"/>
      <c r="Z179" s="93"/>
      <c r="AA179" s="7"/>
      <c r="AB179" s="93"/>
      <c r="AC179" s="93"/>
      <c r="AD179" s="93"/>
      <c r="AE179" s="93"/>
      <c r="AF179" s="93"/>
    </row>
    <row r="180" spans="1:32" ht="13.5" customHeight="1">
      <c r="A180" s="93"/>
      <c r="B180" s="2"/>
      <c r="C180" s="93"/>
      <c r="D180" s="126" t="s">
        <v>197</v>
      </c>
      <c r="E180" s="204" t="s">
        <v>415</v>
      </c>
      <c r="F180" s="128" t="s">
        <v>416</v>
      </c>
      <c r="G180" s="205" t="s">
        <v>412</v>
      </c>
      <c r="H180" s="130" t="s">
        <v>195</v>
      </c>
      <c r="I180" s="73"/>
      <c r="J180" s="206"/>
      <c r="K180" s="206"/>
      <c r="L180" s="131"/>
      <c r="M180" s="7"/>
      <c r="N180" s="7"/>
      <c r="O180" s="7"/>
      <c r="P180" s="7"/>
      <c r="Q180" s="7"/>
      <c r="R180" s="7"/>
      <c r="S180" s="7"/>
      <c r="T180" s="7"/>
      <c r="U180" s="8"/>
      <c r="V180" s="7"/>
      <c r="W180" s="8"/>
      <c r="X180" s="93"/>
      <c r="Y180" s="93"/>
      <c r="Z180" s="93"/>
      <c r="AA180" s="7"/>
      <c r="AB180" s="93"/>
      <c r="AC180" s="93"/>
      <c r="AD180" s="93"/>
      <c r="AE180" s="93"/>
      <c r="AF180" s="93"/>
    </row>
    <row r="181" spans="1:32" ht="13.5" customHeight="1">
      <c r="A181" s="93"/>
      <c r="B181" s="2"/>
      <c r="C181" s="93"/>
      <c r="D181" s="126" t="s">
        <v>197</v>
      </c>
      <c r="E181" s="204" t="s">
        <v>417</v>
      </c>
      <c r="F181" s="128" t="s">
        <v>418</v>
      </c>
      <c r="G181" s="205" t="s">
        <v>412</v>
      </c>
      <c r="H181" s="130" t="s">
        <v>195</v>
      </c>
      <c r="I181" s="73"/>
      <c r="J181" s="206"/>
      <c r="K181" s="206"/>
      <c r="L181" s="131">
        <f>X19</f>
        <v>11.679300000000001</v>
      </c>
      <c r="M181" s="7"/>
      <c r="N181" s="7"/>
      <c r="O181" s="7"/>
      <c r="P181" s="7"/>
      <c r="Q181" s="7"/>
      <c r="R181" s="7"/>
      <c r="S181" s="7"/>
      <c r="T181" s="7"/>
      <c r="U181" s="8"/>
      <c r="V181" s="7"/>
      <c r="W181" s="8"/>
      <c r="X181" s="93"/>
      <c r="Y181" s="93"/>
      <c r="Z181" s="93"/>
      <c r="AA181" s="7"/>
      <c r="AB181" s="93"/>
      <c r="AC181" s="93"/>
      <c r="AD181" s="93"/>
      <c r="AE181" s="93"/>
      <c r="AF181" s="93"/>
    </row>
    <row r="182" spans="1:32" ht="15" customHeight="1">
      <c r="A182" s="93"/>
      <c r="B182" s="2"/>
      <c r="C182" s="93"/>
      <c r="D182" s="126" t="s">
        <v>197</v>
      </c>
      <c r="E182" s="204" t="s">
        <v>419</v>
      </c>
      <c r="F182" s="158" t="s">
        <v>420</v>
      </c>
      <c r="G182" s="205" t="s">
        <v>412</v>
      </c>
      <c r="H182" s="130" t="s">
        <v>195</v>
      </c>
      <c r="I182" s="73"/>
      <c r="J182" s="206"/>
      <c r="K182" s="206"/>
      <c r="L182" s="207"/>
      <c r="M182" s="7"/>
      <c r="N182" s="7"/>
      <c r="O182" s="7"/>
      <c r="P182" s="7"/>
      <c r="Q182" s="7"/>
      <c r="R182" s="7"/>
      <c r="S182" s="7"/>
      <c r="T182" s="7"/>
      <c r="U182" s="8"/>
      <c r="V182" s="7"/>
      <c r="W182" s="8"/>
      <c r="X182" s="93"/>
      <c r="Y182" s="93"/>
      <c r="Z182" s="93"/>
      <c r="AA182" s="7"/>
      <c r="AB182" s="93"/>
      <c r="AC182" s="93"/>
      <c r="AD182" s="93"/>
      <c r="AE182" s="93"/>
      <c r="AF182" s="93"/>
    </row>
    <row r="183" spans="1:32" ht="13.5" customHeight="1">
      <c r="A183" s="93"/>
      <c r="B183" s="2"/>
      <c r="C183" s="93"/>
      <c r="D183" s="126" t="s">
        <v>197</v>
      </c>
      <c r="E183" s="208">
        <v>1</v>
      </c>
      <c r="F183" s="128" t="s">
        <v>421</v>
      </c>
      <c r="G183" s="205" t="s">
        <v>412</v>
      </c>
      <c r="H183" s="130" t="s">
        <v>199</v>
      </c>
      <c r="I183" s="73">
        <v>5</v>
      </c>
      <c r="J183" s="131">
        <f t="shared" ref="J183:L183" si="41">T157</f>
        <v>256</v>
      </c>
      <c r="K183" s="131">
        <f t="shared" si="41"/>
        <v>683</v>
      </c>
      <c r="L183" s="207">
        <f t="shared" si="41"/>
        <v>0.37481698389458273</v>
      </c>
      <c r="M183" s="7"/>
      <c r="N183" s="7"/>
      <c r="O183" s="7"/>
      <c r="P183" s="7"/>
      <c r="Q183" s="7"/>
      <c r="R183" s="7"/>
      <c r="S183" s="7"/>
      <c r="T183" s="7"/>
      <c r="U183" s="8"/>
      <c r="V183" s="7"/>
      <c r="W183" s="8"/>
      <c r="X183" s="93"/>
      <c r="Y183" s="93"/>
      <c r="Z183" s="93"/>
      <c r="AA183" s="7"/>
      <c r="AB183" s="93"/>
      <c r="AC183" s="93"/>
      <c r="AD183" s="93"/>
      <c r="AE183" s="93"/>
      <c r="AF183" s="93"/>
    </row>
    <row r="184" spans="1:32" ht="15.75" customHeight="1">
      <c r="A184" s="93"/>
      <c r="B184" s="2"/>
      <c r="C184" s="93"/>
      <c r="D184" s="126" t="s">
        <v>197</v>
      </c>
      <c r="E184" s="208">
        <v>2</v>
      </c>
      <c r="F184" s="128" t="s">
        <v>422</v>
      </c>
      <c r="G184" s="205" t="s">
        <v>412</v>
      </c>
      <c r="H184" s="130" t="s">
        <v>199</v>
      </c>
      <c r="I184" s="73">
        <v>5</v>
      </c>
      <c r="J184" s="131">
        <f t="shared" ref="J184:L184" si="42">T38</f>
        <v>7</v>
      </c>
      <c r="K184" s="131">
        <f t="shared" si="42"/>
        <v>11.679300000000001</v>
      </c>
      <c r="L184" s="207">
        <f t="shared" si="42"/>
        <v>0.59935098850102309</v>
      </c>
      <c r="M184" s="7"/>
      <c r="N184" s="7"/>
      <c r="O184" s="7"/>
      <c r="P184" s="7"/>
      <c r="Q184" s="7"/>
      <c r="R184" s="7"/>
      <c r="S184" s="7"/>
      <c r="T184" s="7"/>
      <c r="U184" s="8"/>
      <c r="V184" s="7"/>
      <c r="W184" s="8"/>
      <c r="X184" s="93"/>
      <c r="Y184" s="93"/>
      <c r="Z184" s="93"/>
      <c r="AA184" s="7"/>
      <c r="AB184" s="93"/>
      <c r="AC184" s="93"/>
      <c r="AD184" s="93"/>
      <c r="AE184" s="93"/>
      <c r="AF184" s="93"/>
    </row>
    <row r="185" spans="1:32" ht="15.75" customHeight="1">
      <c r="A185" s="93"/>
      <c r="B185" s="2"/>
      <c r="C185" s="93"/>
      <c r="D185" s="126" t="s">
        <v>197</v>
      </c>
      <c r="E185" s="208">
        <v>3</v>
      </c>
      <c r="F185" s="128" t="s">
        <v>423</v>
      </c>
      <c r="G185" s="205" t="s">
        <v>412</v>
      </c>
      <c r="H185" s="130" t="s">
        <v>199</v>
      </c>
      <c r="I185" s="73">
        <v>10</v>
      </c>
      <c r="J185" s="131">
        <f t="shared" ref="J185:L185" si="43">T39</f>
        <v>7</v>
      </c>
      <c r="K185" s="131">
        <f t="shared" si="43"/>
        <v>7</v>
      </c>
      <c r="L185" s="207">
        <f t="shared" si="43"/>
        <v>1</v>
      </c>
      <c r="M185" s="7"/>
      <c r="N185" s="7"/>
      <c r="O185" s="7"/>
      <c r="P185" s="7"/>
      <c r="Q185" s="7"/>
      <c r="R185" s="7"/>
      <c r="S185" s="7"/>
      <c r="T185" s="7"/>
      <c r="U185" s="8"/>
      <c r="V185" s="7"/>
      <c r="W185" s="8"/>
      <c r="X185" s="93"/>
      <c r="Y185" s="93"/>
      <c r="Z185" s="93"/>
      <c r="AA185" s="7"/>
      <c r="AB185" s="93"/>
      <c r="AC185" s="93"/>
      <c r="AD185" s="93"/>
      <c r="AE185" s="93"/>
      <c r="AF185" s="93"/>
    </row>
    <row r="186" spans="1:32" ht="15.75" customHeight="1">
      <c r="A186" s="93"/>
      <c r="B186" s="2"/>
      <c r="C186" s="93"/>
      <c r="D186" s="121" t="s">
        <v>197</v>
      </c>
      <c r="E186" s="208">
        <v>4</v>
      </c>
      <c r="F186" s="128" t="s">
        <v>424</v>
      </c>
      <c r="G186" s="205" t="s">
        <v>412</v>
      </c>
      <c r="H186" s="130" t="s">
        <v>199</v>
      </c>
      <c r="I186" s="73">
        <v>10</v>
      </c>
      <c r="J186" s="131">
        <f t="shared" ref="J186:L186" si="44">T40</f>
        <v>0</v>
      </c>
      <c r="K186" s="131">
        <f t="shared" si="44"/>
        <v>7</v>
      </c>
      <c r="L186" s="207">
        <f t="shared" si="44"/>
        <v>0</v>
      </c>
      <c r="M186" s="7"/>
      <c r="N186" s="7"/>
      <c r="O186" s="7"/>
      <c r="P186" s="7"/>
      <c r="Q186" s="7"/>
      <c r="R186" s="7"/>
      <c r="S186" s="7"/>
      <c r="T186" s="7"/>
      <c r="U186" s="8"/>
      <c r="V186" s="7"/>
      <c r="W186" s="8"/>
      <c r="X186" s="93"/>
      <c r="Y186" s="93"/>
      <c r="Z186" s="93"/>
      <c r="AA186" s="7"/>
      <c r="AB186" s="93"/>
      <c r="AC186" s="93"/>
      <c r="AD186" s="93"/>
      <c r="AE186" s="93"/>
      <c r="AF186" s="93"/>
    </row>
    <row r="187" spans="1:32" ht="15.75" customHeight="1">
      <c r="A187" s="93"/>
      <c r="B187" s="2"/>
      <c r="C187" s="93"/>
      <c r="D187" s="126" t="s">
        <v>197</v>
      </c>
      <c r="E187" s="208">
        <v>5</v>
      </c>
      <c r="F187" s="133" t="s">
        <v>425</v>
      </c>
      <c r="G187" s="205" t="s">
        <v>412</v>
      </c>
      <c r="H187" s="130" t="s">
        <v>199</v>
      </c>
      <c r="I187" s="134">
        <v>10</v>
      </c>
      <c r="J187" s="131">
        <f t="shared" ref="J187:L187" si="45">T44</f>
        <v>2</v>
      </c>
      <c r="K187" s="131">
        <f t="shared" si="45"/>
        <v>7</v>
      </c>
      <c r="L187" s="207">
        <f t="shared" si="45"/>
        <v>0.2857142857142857</v>
      </c>
      <c r="M187" s="7"/>
      <c r="N187" s="7"/>
      <c r="O187" s="7"/>
      <c r="P187" s="7"/>
      <c r="Q187" s="7"/>
      <c r="R187" s="7"/>
      <c r="S187" s="7"/>
      <c r="T187" s="7"/>
      <c r="U187" s="8"/>
      <c r="V187" s="7"/>
      <c r="W187" s="8"/>
      <c r="X187" s="93"/>
      <c r="Y187" s="93"/>
      <c r="Z187" s="93"/>
      <c r="AA187" s="7"/>
      <c r="AB187" s="93"/>
      <c r="AC187" s="93"/>
      <c r="AD187" s="93"/>
      <c r="AE187" s="93"/>
      <c r="AF187" s="93"/>
    </row>
    <row r="188" spans="1:32" ht="15.75" customHeight="1">
      <c r="A188" s="93"/>
      <c r="B188" s="2"/>
      <c r="C188" s="93"/>
      <c r="D188" s="121" t="s">
        <v>197</v>
      </c>
      <c r="E188" s="208">
        <v>6</v>
      </c>
      <c r="F188" s="158" t="s">
        <v>426</v>
      </c>
      <c r="G188" s="205" t="s">
        <v>412</v>
      </c>
      <c r="H188" s="130" t="s">
        <v>199</v>
      </c>
      <c r="I188" s="73">
        <v>5</v>
      </c>
      <c r="J188" s="131">
        <f t="shared" ref="J188:L188" si="46">T41</f>
        <v>1</v>
      </c>
      <c r="K188" s="131">
        <f t="shared" si="46"/>
        <v>7</v>
      </c>
      <c r="L188" s="207">
        <f t="shared" si="46"/>
        <v>0.14285714285714285</v>
      </c>
      <c r="M188" s="7"/>
      <c r="N188" s="7"/>
      <c r="O188" s="7"/>
      <c r="P188" s="7"/>
      <c r="Q188" s="7"/>
      <c r="R188" s="7"/>
      <c r="S188" s="7"/>
      <c r="T188" s="7"/>
      <c r="U188" s="8"/>
      <c r="V188" s="7"/>
      <c r="W188" s="8"/>
      <c r="X188" s="93"/>
      <c r="Y188" s="93"/>
      <c r="Z188" s="93"/>
      <c r="AA188" s="7"/>
      <c r="AB188" s="93"/>
      <c r="AC188" s="93"/>
      <c r="AD188" s="93"/>
      <c r="AE188" s="93"/>
      <c r="AF188" s="93"/>
    </row>
    <row r="189" spans="1:32" ht="15.75" customHeight="1">
      <c r="A189" s="93"/>
      <c r="B189" s="2"/>
      <c r="C189" s="93"/>
      <c r="D189" s="126" t="s">
        <v>197</v>
      </c>
      <c r="E189" s="208">
        <v>7</v>
      </c>
      <c r="F189" s="133" t="s">
        <v>427</v>
      </c>
      <c r="G189" s="205" t="s">
        <v>412</v>
      </c>
      <c r="H189" s="130" t="s">
        <v>199</v>
      </c>
      <c r="I189" s="134">
        <v>5</v>
      </c>
      <c r="J189" s="131">
        <f t="shared" ref="J189:L189" si="47">T49</f>
        <v>2</v>
      </c>
      <c r="K189" s="131">
        <f t="shared" si="47"/>
        <v>0</v>
      </c>
      <c r="L189" s="207" t="e">
        <f t="shared" si="47"/>
        <v>#DIV/0!</v>
      </c>
      <c r="M189" s="7"/>
      <c r="N189" s="7"/>
      <c r="O189" s="7"/>
      <c r="P189" s="7"/>
      <c r="Q189" s="7"/>
      <c r="R189" s="7"/>
      <c r="S189" s="7"/>
      <c r="T189" s="7"/>
      <c r="U189" s="8"/>
      <c r="V189" s="7"/>
      <c r="W189" s="8"/>
      <c r="X189" s="93"/>
      <c r="Y189" s="93"/>
      <c r="Z189" s="93"/>
      <c r="AA189" s="7"/>
      <c r="AB189" s="93"/>
      <c r="AC189" s="93"/>
      <c r="AD189" s="93"/>
      <c r="AE189" s="93"/>
      <c r="AF189" s="93"/>
    </row>
    <row r="190" spans="1:32" ht="15.75" customHeight="1">
      <c r="A190" s="93"/>
      <c r="B190" s="2"/>
      <c r="C190" s="93"/>
      <c r="D190" s="121" t="s">
        <v>197</v>
      </c>
      <c r="E190" s="208">
        <v>8</v>
      </c>
      <c r="F190" s="128" t="s">
        <v>428</v>
      </c>
      <c r="G190" s="205" t="s">
        <v>412</v>
      </c>
      <c r="H190" s="130" t="s">
        <v>199</v>
      </c>
      <c r="I190" s="138">
        <v>10</v>
      </c>
      <c r="J190" s="131">
        <f t="shared" ref="J190:L190" si="48">T46</f>
        <v>3</v>
      </c>
      <c r="K190" s="131">
        <f t="shared" si="48"/>
        <v>3</v>
      </c>
      <c r="L190" s="207">
        <f t="shared" si="48"/>
        <v>1</v>
      </c>
      <c r="M190" s="7"/>
      <c r="N190" s="7"/>
      <c r="O190" s="7"/>
      <c r="P190" s="7"/>
      <c r="Q190" s="7"/>
      <c r="R190" s="7"/>
      <c r="S190" s="7"/>
      <c r="T190" s="7"/>
      <c r="U190" s="8"/>
      <c r="V190" s="7"/>
      <c r="W190" s="8"/>
      <c r="X190" s="93"/>
      <c r="Y190" s="93"/>
      <c r="Z190" s="93"/>
      <c r="AA190" s="7"/>
      <c r="AB190" s="93"/>
      <c r="AC190" s="93"/>
      <c r="AD190" s="93"/>
      <c r="AE190" s="93"/>
      <c r="AF190" s="93"/>
    </row>
    <row r="191" spans="1:32" ht="15.75" customHeight="1">
      <c r="A191" s="93"/>
      <c r="B191" s="2"/>
      <c r="C191" s="93"/>
      <c r="D191" s="121" t="s">
        <v>197</v>
      </c>
      <c r="E191" s="208">
        <v>9</v>
      </c>
      <c r="F191" s="133" t="s">
        <v>198</v>
      </c>
      <c r="G191" s="205" t="s">
        <v>412</v>
      </c>
      <c r="H191" s="130" t="s">
        <v>199</v>
      </c>
      <c r="I191" s="134">
        <v>5</v>
      </c>
      <c r="J191" s="131">
        <f t="shared" ref="J191:L191" si="49">T54</f>
        <v>3</v>
      </c>
      <c r="K191" s="131">
        <f t="shared" si="49"/>
        <v>0</v>
      </c>
      <c r="L191" s="207" t="e">
        <f t="shared" si="49"/>
        <v>#DIV/0!</v>
      </c>
      <c r="M191" s="7"/>
      <c r="N191" s="7"/>
      <c r="O191" s="7"/>
      <c r="P191" s="7"/>
      <c r="Q191" s="7"/>
      <c r="R191" s="7"/>
      <c r="S191" s="7"/>
      <c r="T191" s="7"/>
      <c r="U191" s="8"/>
      <c r="V191" s="7"/>
      <c r="W191" s="8"/>
      <c r="X191" s="93"/>
      <c r="Y191" s="93"/>
      <c r="Z191" s="93"/>
      <c r="AA191" s="7"/>
      <c r="AB191" s="93"/>
      <c r="AC191" s="93"/>
      <c r="AD191" s="93"/>
      <c r="AE191" s="93"/>
      <c r="AF191" s="93"/>
    </row>
    <row r="192" spans="1:32" ht="15.75" customHeight="1">
      <c r="A192" s="93"/>
      <c r="B192" s="2"/>
      <c r="C192" s="93"/>
      <c r="D192" s="126" t="s">
        <v>201</v>
      </c>
      <c r="E192" s="208">
        <v>10</v>
      </c>
      <c r="F192" s="133" t="s">
        <v>200</v>
      </c>
      <c r="G192" s="205" t="s">
        <v>412</v>
      </c>
      <c r="H192" s="130" t="s">
        <v>199</v>
      </c>
      <c r="I192" s="134">
        <v>5</v>
      </c>
      <c r="J192" s="131">
        <f t="shared" ref="J192:L192" si="50">T56</f>
        <v>3</v>
      </c>
      <c r="K192" s="131">
        <f t="shared" si="50"/>
        <v>0</v>
      </c>
      <c r="L192" s="207" t="e">
        <f t="shared" si="50"/>
        <v>#DIV/0!</v>
      </c>
      <c r="M192" s="7"/>
      <c r="N192" s="7"/>
      <c r="O192" s="7"/>
      <c r="P192" s="7"/>
      <c r="Q192" s="7"/>
      <c r="R192" s="7"/>
      <c r="S192" s="7"/>
      <c r="T192" s="7"/>
      <c r="U192" s="8"/>
      <c r="V192" s="7"/>
      <c r="W192" s="8"/>
      <c r="X192" s="93"/>
      <c r="Y192" s="93"/>
      <c r="Z192" s="93"/>
      <c r="AA192" s="7"/>
      <c r="AB192" s="93"/>
      <c r="AC192" s="93"/>
      <c r="AD192" s="93"/>
      <c r="AE192" s="93"/>
      <c r="AF192" s="93"/>
    </row>
    <row r="193" spans="1:32" ht="15.75" customHeight="1">
      <c r="A193" s="93"/>
      <c r="B193" s="2"/>
      <c r="C193" s="93"/>
      <c r="D193" s="126" t="s">
        <v>201</v>
      </c>
      <c r="E193" s="208">
        <v>11</v>
      </c>
      <c r="F193" s="142" t="s">
        <v>429</v>
      </c>
      <c r="G193" s="205" t="s">
        <v>412</v>
      </c>
      <c r="H193" s="130" t="s">
        <v>199</v>
      </c>
      <c r="I193" s="134">
        <v>5</v>
      </c>
      <c r="J193" s="131">
        <f t="shared" ref="J193:L193" si="51">T71</f>
        <v>5</v>
      </c>
      <c r="K193" s="131">
        <f t="shared" si="51"/>
        <v>7</v>
      </c>
      <c r="L193" s="207">
        <f t="shared" si="51"/>
        <v>0.7142857142857143</v>
      </c>
      <c r="M193" s="7"/>
      <c r="N193" s="7"/>
      <c r="O193" s="7"/>
      <c r="P193" s="7"/>
      <c r="Q193" s="7"/>
      <c r="R193" s="7"/>
      <c r="S193" s="7"/>
      <c r="T193" s="7"/>
      <c r="U193" s="8"/>
      <c r="V193" s="7"/>
      <c r="W193" s="8"/>
      <c r="X193" s="93"/>
      <c r="Y193" s="93"/>
      <c r="Z193" s="93"/>
      <c r="AA193" s="7"/>
      <c r="AB193" s="93"/>
      <c r="AC193" s="93"/>
      <c r="AD193" s="93"/>
      <c r="AE193" s="93"/>
      <c r="AF193" s="93"/>
    </row>
    <row r="194" spans="1:32" ht="15.75" customHeight="1">
      <c r="A194" s="93"/>
      <c r="B194" s="2"/>
      <c r="C194" s="93"/>
      <c r="D194" s="126" t="s">
        <v>201</v>
      </c>
      <c r="E194" s="208">
        <v>12</v>
      </c>
      <c r="F194" s="128" t="s">
        <v>430</v>
      </c>
      <c r="G194" s="205" t="s">
        <v>412</v>
      </c>
      <c r="H194" s="130" t="s">
        <v>199</v>
      </c>
      <c r="I194" s="73">
        <v>5</v>
      </c>
      <c r="J194" s="131">
        <f t="shared" ref="J194:L194" si="52">T72</f>
        <v>0</v>
      </c>
      <c r="K194" s="131">
        <f t="shared" si="52"/>
        <v>0</v>
      </c>
      <c r="L194" s="207" t="e">
        <f t="shared" si="52"/>
        <v>#DIV/0!</v>
      </c>
      <c r="M194" s="7"/>
      <c r="N194" s="7"/>
      <c r="O194" s="7"/>
      <c r="P194" s="7"/>
      <c r="Q194" s="7"/>
      <c r="R194" s="7"/>
      <c r="S194" s="7"/>
      <c r="T194" s="7"/>
      <c r="U194" s="8"/>
      <c r="V194" s="7"/>
      <c r="W194" s="8"/>
      <c r="X194" s="93"/>
      <c r="Y194" s="93"/>
      <c r="Z194" s="93"/>
      <c r="AA194" s="7"/>
      <c r="AB194" s="93"/>
      <c r="AC194" s="93"/>
      <c r="AD194" s="93"/>
      <c r="AE194" s="93"/>
      <c r="AF194" s="93"/>
    </row>
    <row r="195" spans="1:32" ht="15.75" customHeight="1">
      <c r="A195" s="93"/>
      <c r="B195" s="2"/>
      <c r="C195" s="93"/>
      <c r="D195" s="126" t="s">
        <v>201</v>
      </c>
      <c r="E195" s="208">
        <v>13</v>
      </c>
      <c r="F195" s="128" t="s">
        <v>431</v>
      </c>
      <c r="G195" s="205" t="s">
        <v>412</v>
      </c>
      <c r="H195" s="130" t="s">
        <v>199</v>
      </c>
      <c r="I195" s="73">
        <v>10</v>
      </c>
      <c r="J195" s="131">
        <f t="shared" ref="J195:L195" si="53">T75</f>
        <v>4</v>
      </c>
      <c r="K195" s="131">
        <f t="shared" si="53"/>
        <v>0</v>
      </c>
      <c r="L195" s="207" t="e">
        <f t="shared" si="53"/>
        <v>#DIV/0!</v>
      </c>
      <c r="M195" s="7"/>
      <c r="N195" s="7"/>
      <c r="O195" s="7"/>
      <c r="P195" s="7"/>
      <c r="Q195" s="7"/>
      <c r="R195" s="7"/>
      <c r="S195" s="7"/>
      <c r="T195" s="7"/>
      <c r="U195" s="8"/>
      <c r="V195" s="7"/>
      <c r="W195" s="8"/>
      <c r="X195" s="93"/>
      <c r="Y195" s="93"/>
      <c r="Z195" s="93"/>
      <c r="AA195" s="7"/>
      <c r="AB195" s="93"/>
      <c r="AC195" s="93"/>
      <c r="AD195" s="93"/>
      <c r="AE195" s="93"/>
      <c r="AF195" s="93"/>
    </row>
    <row r="196" spans="1:32" ht="15.75" customHeight="1">
      <c r="A196" s="93"/>
      <c r="B196" s="2"/>
      <c r="C196" s="93"/>
      <c r="D196" s="121" t="s">
        <v>201</v>
      </c>
      <c r="E196" s="208">
        <v>14</v>
      </c>
      <c r="F196" s="128" t="s">
        <v>432</v>
      </c>
      <c r="G196" s="205" t="s">
        <v>412</v>
      </c>
      <c r="H196" s="130" t="s">
        <v>199</v>
      </c>
      <c r="I196" s="73">
        <v>5</v>
      </c>
      <c r="J196" s="131">
        <f t="shared" ref="J196:L196" si="54">T76</f>
        <v>9</v>
      </c>
      <c r="K196" s="131">
        <f t="shared" si="54"/>
        <v>11.018891532058467</v>
      </c>
      <c r="L196" s="207">
        <f t="shared" si="54"/>
        <v>0.81677907199787891</v>
      </c>
      <c r="M196" s="7"/>
      <c r="N196" s="7"/>
      <c r="O196" s="7"/>
      <c r="P196" s="7"/>
      <c r="Q196" s="7"/>
      <c r="R196" s="7"/>
      <c r="S196" s="7"/>
      <c r="T196" s="7"/>
      <c r="U196" s="8"/>
      <c r="V196" s="7"/>
      <c r="W196" s="8"/>
      <c r="X196" s="93"/>
      <c r="Y196" s="93"/>
      <c r="Z196" s="93"/>
      <c r="AA196" s="7"/>
      <c r="AB196" s="93"/>
      <c r="AC196" s="93"/>
      <c r="AD196" s="93"/>
      <c r="AE196" s="93"/>
      <c r="AF196" s="93"/>
    </row>
    <row r="197" spans="1:32" ht="15.75" customHeight="1">
      <c r="A197" s="93"/>
      <c r="B197" s="2"/>
      <c r="C197" s="93"/>
      <c r="D197" s="121" t="s">
        <v>201</v>
      </c>
      <c r="E197" s="208">
        <v>15</v>
      </c>
      <c r="F197" s="142" t="s">
        <v>433</v>
      </c>
      <c r="G197" s="205" t="s">
        <v>412</v>
      </c>
      <c r="H197" s="130" t="s">
        <v>199</v>
      </c>
      <c r="I197" s="73">
        <v>5</v>
      </c>
      <c r="J197" s="131">
        <f t="shared" ref="J197:L197" si="55">T77</f>
        <v>10</v>
      </c>
      <c r="K197" s="131">
        <f t="shared" si="55"/>
        <v>10.96379707439818</v>
      </c>
      <c r="L197" s="207">
        <f t="shared" si="55"/>
        <v>0.91209276605011558</v>
      </c>
      <c r="M197" s="7"/>
      <c r="N197" s="7"/>
      <c r="O197" s="7"/>
      <c r="P197" s="7"/>
      <c r="Q197" s="7"/>
      <c r="R197" s="7"/>
      <c r="S197" s="7"/>
      <c r="T197" s="7"/>
      <c r="U197" s="8"/>
      <c r="V197" s="7"/>
      <c r="W197" s="8"/>
      <c r="X197" s="93"/>
      <c r="Y197" s="93"/>
      <c r="Z197" s="93"/>
      <c r="AA197" s="7"/>
      <c r="AB197" s="93"/>
      <c r="AC197" s="93"/>
      <c r="AD197" s="93"/>
      <c r="AE197" s="93"/>
      <c r="AF197" s="93"/>
    </row>
    <row r="198" spans="1:32" ht="15.75" customHeight="1">
      <c r="A198" s="93"/>
      <c r="B198" s="2"/>
      <c r="C198" s="93"/>
      <c r="D198" s="126" t="s">
        <v>209</v>
      </c>
      <c r="E198" s="208">
        <v>16</v>
      </c>
      <c r="F198" s="142" t="s">
        <v>434</v>
      </c>
      <c r="G198" s="205" t="s">
        <v>412</v>
      </c>
      <c r="H198" s="130" t="s">
        <v>199</v>
      </c>
      <c r="I198" s="73">
        <v>5</v>
      </c>
      <c r="J198" s="131">
        <f t="shared" ref="J198:L198" si="56">T78</f>
        <v>7</v>
      </c>
      <c r="K198" s="131">
        <f t="shared" si="56"/>
        <v>10.93638758171214</v>
      </c>
      <c r="L198" s="207">
        <f t="shared" si="56"/>
        <v>0.64006509898253983</v>
      </c>
      <c r="M198" s="7"/>
      <c r="N198" s="7"/>
      <c r="O198" s="7"/>
      <c r="P198" s="7"/>
      <c r="Q198" s="7"/>
      <c r="R198" s="7"/>
      <c r="S198" s="7"/>
      <c r="T198" s="7"/>
      <c r="U198" s="8"/>
      <c r="V198" s="7"/>
      <c r="W198" s="8"/>
      <c r="X198" s="93"/>
      <c r="Y198" s="93"/>
      <c r="Z198" s="93"/>
      <c r="AA198" s="7"/>
      <c r="AB198" s="93"/>
      <c r="AC198" s="93"/>
      <c r="AD198" s="93"/>
      <c r="AE198" s="93"/>
      <c r="AF198" s="93"/>
    </row>
    <row r="199" spans="1:32" ht="33" customHeight="1">
      <c r="A199" s="93"/>
      <c r="B199" s="2"/>
      <c r="C199" s="93"/>
      <c r="D199" s="121" t="s">
        <v>209</v>
      </c>
      <c r="E199" s="208">
        <v>17</v>
      </c>
      <c r="F199" s="139" t="s">
        <v>435</v>
      </c>
      <c r="G199" s="205" t="s">
        <v>412</v>
      </c>
      <c r="H199" s="130" t="s">
        <v>199</v>
      </c>
      <c r="I199" s="73">
        <v>5</v>
      </c>
      <c r="J199" s="131">
        <f t="shared" ref="J199:L199" si="57">T120</f>
        <v>3</v>
      </c>
      <c r="K199" s="131">
        <f t="shared" si="57"/>
        <v>0</v>
      </c>
      <c r="L199" s="207" t="e">
        <f t="shared" si="57"/>
        <v>#DIV/0!</v>
      </c>
      <c r="M199" s="7"/>
      <c r="N199" s="7"/>
      <c r="O199" s="7"/>
      <c r="P199" s="7"/>
      <c r="Q199" s="7"/>
      <c r="R199" s="7"/>
      <c r="S199" s="7"/>
      <c r="T199" s="7"/>
      <c r="U199" s="8"/>
      <c r="V199" s="7"/>
      <c r="W199" s="8"/>
      <c r="X199" s="93"/>
      <c r="Y199" s="93"/>
      <c r="Z199" s="93"/>
      <c r="AA199" s="7"/>
      <c r="AB199" s="93"/>
      <c r="AC199" s="93"/>
      <c r="AD199" s="93"/>
      <c r="AE199" s="93"/>
      <c r="AF199" s="93"/>
    </row>
    <row r="200" spans="1:32" ht="15.75" customHeight="1">
      <c r="A200" s="93"/>
      <c r="B200" s="2"/>
      <c r="C200" s="93"/>
      <c r="D200" s="126" t="s">
        <v>209</v>
      </c>
      <c r="E200" s="208">
        <v>18</v>
      </c>
      <c r="F200" s="133" t="s">
        <v>436</v>
      </c>
      <c r="G200" s="205" t="s">
        <v>412</v>
      </c>
      <c r="H200" s="130" t="s">
        <v>199</v>
      </c>
      <c r="I200" s="134">
        <v>5</v>
      </c>
      <c r="J200" s="131">
        <f t="shared" ref="J200:L200" si="58">T121</f>
        <v>106</v>
      </c>
      <c r="K200" s="131">
        <f t="shared" si="58"/>
        <v>132</v>
      </c>
      <c r="L200" s="207">
        <f t="shared" si="58"/>
        <v>0.80303030303030298</v>
      </c>
      <c r="M200" s="7"/>
      <c r="N200" s="7"/>
      <c r="O200" s="7"/>
      <c r="P200" s="7"/>
      <c r="Q200" s="7"/>
      <c r="R200" s="7"/>
      <c r="S200" s="7"/>
      <c r="T200" s="7"/>
      <c r="U200" s="8"/>
      <c r="V200" s="7"/>
      <c r="W200" s="8"/>
      <c r="X200" s="93"/>
      <c r="Y200" s="93"/>
      <c r="Z200" s="93"/>
      <c r="AA200" s="7"/>
      <c r="AB200" s="93"/>
      <c r="AC200" s="93"/>
      <c r="AD200" s="93"/>
      <c r="AE200" s="93"/>
      <c r="AF200" s="93"/>
    </row>
    <row r="201" spans="1:32" ht="15.75" customHeight="1">
      <c r="A201" s="93"/>
      <c r="B201" s="2"/>
      <c r="C201" s="93"/>
      <c r="D201" s="126" t="s">
        <v>437</v>
      </c>
      <c r="E201" s="208">
        <v>19</v>
      </c>
      <c r="F201" s="133" t="s">
        <v>438</v>
      </c>
      <c r="G201" s="205" t="s">
        <v>412</v>
      </c>
      <c r="H201" s="130" t="s">
        <v>199</v>
      </c>
      <c r="I201" s="134">
        <v>5</v>
      </c>
      <c r="J201" s="141">
        <f t="shared" ref="J201:L201" si="59">T122</f>
        <v>6</v>
      </c>
      <c r="K201" s="141">
        <f t="shared" si="59"/>
        <v>12</v>
      </c>
      <c r="L201" s="209">
        <f t="shared" si="59"/>
        <v>0.5</v>
      </c>
      <c r="M201" s="7"/>
      <c r="N201" s="7"/>
      <c r="O201" s="7"/>
      <c r="P201" s="7"/>
      <c r="Q201" s="7"/>
      <c r="R201" s="7"/>
      <c r="S201" s="7"/>
      <c r="T201" s="7"/>
      <c r="U201" s="8"/>
      <c r="V201" s="7"/>
      <c r="W201" s="8"/>
      <c r="X201" s="93"/>
      <c r="Y201" s="93"/>
      <c r="Z201" s="93"/>
      <c r="AA201" s="7"/>
      <c r="AB201" s="93"/>
      <c r="AC201" s="93"/>
      <c r="AD201" s="93"/>
      <c r="AE201" s="93"/>
      <c r="AF201" s="93"/>
    </row>
    <row r="202" spans="1:32" ht="15.75" customHeight="1">
      <c r="A202" s="93"/>
      <c r="B202" s="2"/>
      <c r="C202" s="93"/>
      <c r="D202" s="126" t="s">
        <v>204</v>
      </c>
      <c r="E202" s="208">
        <v>20</v>
      </c>
      <c r="F202" s="128" t="s">
        <v>203</v>
      </c>
      <c r="G202" s="205" t="s">
        <v>412</v>
      </c>
      <c r="H202" s="130" t="s">
        <v>199</v>
      </c>
      <c r="I202" s="138">
        <v>10</v>
      </c>
      <c r="J202" s="131">
        <f t="shared" ref="J202:L202" si="60">T82</f>
        <v>0</v>
      </c>
      <c r="K202" s="131">
        <f t="shared" si="60"/>
        <v>683</v>
      </c>
      <c r="L202" s="207">
        <f t="shared" si="60"/>
        <v>0</v>
      </c>
      <c r="M202" s="7"/>
      <c r="N202" s="7"/>
      <c r="O202" s="7"/>
      <c r="P202" s="7"/>
      <c r="Q202" s="7"/>
      <c r="R202" s="7"/>
      <c r="S202" s="7"/>
      <c r="T202" s="7"/>
      <c r="U202" s="8"/>
      <c r="V202" s="7"/>
      <c r="W202" s="8"/>
      <c r="X202" s="93"/>
      <c r="Y202" s="93"/>
      <c r="Z202" s="93"/>
      <c r="AA202" s="7"/>
      <c r="AB202" s="93"/>
      <c r="AC202" s="93"/>
      <c r="AD202" s="93"/>
      <c r="AE202" s="93"/>
      <c r="AF202" s="93"/>
    </row>
    <row r="203" spans="1:32" ht="15.75" customHeight="1">
      <c r="A203" s="93"/>
      <c r="B203" s="2"/>
      <c r="C203" s="93"/>
      <c r="D203" s="126" t="s">
        <v>206</v>
      </c>
      <c r="E203" s="208">
        <v>21</v>
      </c>
      <c r="F203" s="128" t="s">
        <v>205</v>
      </c>
      <c r="G203" s="205" t="s">
        <v>412</v>
      </c>
      <c r="H203" s="130" t="s">
        <v>199</v>
      </c>
      <c r="I203" s="73">
        <v>10</v>
      </c>
      <c r="J203" s="131">
        <f t="shared" ref="J203:L203" si="61">T94</f>
        <v>0</v>
      </c>
      <c r="K203" s="131">
        <f t="shared" si="61"/>
        <v>5.12</v>
      </c>
      <c r="L203" s="207">
        <f t="shared" si="61"/>
        <v>0</v>
      </c>
      <c r="M203" s="7"/>
      <c r="N203" s="7"/>
      <c r="O203" s="7"/>
      <c r="P203" s="7"/>
      <c r="Q203" s="7"/>
      <c r="R203" s="7"/>
      <c r="S203" s="7"/>
      <c r="T203" s="7"/>
      <c r="U203" s="8"/>
      <c r="V203" s="7"/>
      <c r="W203" s="8"/>
      <c r="X203" s="93"/>
      <c r="Y203" s="93"/>
      <c r="Z203" s="93"/>
      <c r="AA203" s="7"/>
      <c r="AB203" s="93"/>
      <c r="AC203" s="93"/>
      <c r="AD203" s="93"/>
      <c r="AE203" s="93"/>
      <c r="AF203" s="93"/>
    </row>
    <row r="204" spans="1:32" ht="15.75" customHeight="1">
      <c r="A204" s="93"/>
      <c r="B204" s="2"/>
      <c r="C204" s="93"/>
      <c r="D204" s="126" t="s">
        <v>206</v>
      </c>
      <c r="E204" s="208">
        <v>22</v>
      </c>
      <c r="F204" s="128" t="s">
        <v>207</v>
      </c>
      <c r="G204" s="205" t="s">
        <v>412</v>
      </c>
      <c r="H204" s="130" t="s">
        <v>199</v>
      </c>
      <c r="I204" s="73">
        <v>10</v>
      </c>
      <c r="J204" s="131">
        <f t="shared" ref="J204:L204" si="62">T98</f>
        <v>0</v>
      </c>
      <c r="K204" s="131">
        <f t="shared" si="62"/>
        <v>252.71</v>
      </c>
      <c r="L204" s="207">
        <f t="shared" si="62"/>
        <v>0</v>
      </c>
      <c r="M204" s="7"/>
      <c r="N204" s="7"/>
      <c r="O204" s="7"/>
      <c r="P204" s="7"/>
      <c r="Q204" s="7"/>
      <c r="R204" s="7"/>
      <c r="S204" s="7"/>
      <c r="T204" s="7"/>
      <c r="U204" s="8"/>
      <c r="V204" s="7"/>
      <c r="W204" s="8"/>
      <c r="X204" s="93"/>
      <c r="Y204" s="93"/>
      <c r="Z204" s="93"/>
      <c r="AA204" s="7"/>
      <c r="AB204" s="93"/>
      <c r="AC204" s="93"/>
      <c r="AD204" s="93"/>
      <c r="AE204" s="93"/>
      <c r="AF204" s="93"/>
    </row>
    <row r="205" spans="1:32" ht="15.75" customHeight="1">
      <c r="A205" s="93"/>
      <c r="B205" s="2"/>
      <c r="C205" s="93"/>
      <c r="D205" s="126" t="s">
        <v>227</v>
      </c>
      <c r="E205" s="208">
        <v>23</v>
      </c>
      <c r="F205" s="139" t="s">
        <v>208</v>
      </c>
      <c r="G205" s="205" t="s">
        <v>412</v>
      </c>
      <c r="H205" s="130" t="s">
        <v>199</v>
      </c>
      <c r="I205" s="73">
        <v>5</v>
      </c>
      <c r="J205" s="131">
        <f t="shared" ref="J205:L205" si="63">T101</f>
        <v>0</v>
      </c>
      <c r="K205" s="131">
        <f t="shared" si="63"/>
        <v>252.71</v>
      </c>
      <c r="L205" s="207">
        <f t="shared" si="63"/>
        <v>0</v>
      </c>
      <c r="M205" s="7"/>
      <c r="N205" s="7"/>
      <c r="O205" s="7"/>
      <c r="P205" s="7"/>
      <c r="Q205" s="7"/>
      <c r="R205" s="7"/>
      <c r="S205" s="7"/>
      <c r="T205" s="7"/>
      <c r="U205" s="8"/>
      <c r="V205" s="7"/>
      <c r="W205" s="8"/>
      <c r="X205" s="93"/>
      <c r="Y205" s="93"/>
      <c r="Z205" s="93"/>
      <c r="AA205" s="7"/>
      <c r="AB205" s="93"/>
      <c r="AC205" s="93"/>
      <c r="AD205" s="93"/>
      <c r="AE205" s="93"/>
      <c r="AF205" s="93"/>
    </row>
    <row r="206" spans="1:32" ht="15.75" customHeight="1">
      <c r="A206" s="93"/>
      <c r="B206" s="2"/>
      <c r="C206" s="93"/>
      <c r="D206" s="126" t="s">
        <v>229</v>
      </c>
      <c r="E206" s="208">
        <v>24</v>
      </c>
      <c r="F206" s="145" t="s">
        <v>439</v>
      </c>
      <c r="G206" s="205" t="s">
        <v>412</v>
      </c>
      <c r="H206" s="130" t="s">
        <v>199</v>
      </c>
      <c r="I206" s="140">
        <v>5</v>
      </c>
      <c r="J206" s="141">
        <f t="shared" ref="J206:L206" si="64">T131</f>
        <v>6</v>
      </c>
      <c r="K206" s="141">
        <f t="shared" si="64"/>
        <v>12</v>
      </c>
      <c r="L206" s="209">
        <f t="shared" si="64"/>
        <v>0.5</v>
      </c>
      <c r="M206" s="7"/>
      <c r="N206" s="7"/>
      <c r="O206" s="7"/>
      <c r="P206" s="7"/>
      <c r="Q206" s="7"/>
      <c r="R206" s="7"/>
      <c r="S206" s="7"/>
      <c r="T206" s="7"/>
      <c r="U206" s="8"/>
      <c r="V206" s="7"/>
      <c r="W206" s="8"/>
      <c r="X206" s="93"/>
      <c r="Y206" s="93"/>
      <c r="Z206" s="93"/>
      <c r="AA206" s="7"/>
      <c r="AB206" s="93"/>
      <c r="AC206" s="93"/>
      <c r="AD206" s="93"/>
      <c r="AE206" s="93"/>
      <c r="AF206" s="93"/>
    </row>
    <row r="207" spans="1:32" ht="15.75" customHeight="1">
      <c r="A207" s="93"/>
      <c r="B207" s="2"/>
      <c r="C207" s="93"/>
      <c r="D207" s="126" t="s">
        <v>230</v>
      </c>
      <c r="E207" s="208">
        <v>25</v>
      </c>
      <c r="F207" s="145" t="s">
        <v>440</v>
      </c>
      <c r="G207" s="205" t="s">
        <v>412</v>
      </c>
      <c r="H207" s="130" t="s">
        <v>199</v>
      </c>
      <c r="I207" s="140">
        <v>5</v>
      </c>
      <c r="J207" s="141">
        <f t="shared" ref="J207:L207" si="65">T135</f>
        <v>6</v>
      </c>
      <c r="K207" s="141">
        <f t="shared" si="65"/>
        <v>12</v>
      </c>
      <c r="L207" s="209">
        <f t="shared" si="65"/>
        <v>0.5</v>
      </c>
      <c r="M207" s="7"/>
      <c r="N207" s="7"/>
      <c r="O207" s="7"/>
      <c r="P207" s="7"/>
      <c r="Q207" s="7"/>
      <c r="R207" s="7"/>
      <c r="S207" s="7"/>
      <c r="T207" s="7"/>
      <c r="U207" s="8"/>
      <c r="V207" s="7"/>
      <c r="W207" s="8"/>
      <c r="X207" s="93"/>
      <c r="Y207" s="93"/>
      <c r="Z207" s="93"/>
      <c r="AA207" s="7"/>
      <c r="AB207" s="93"/>
      <c r="AC207" s="93"/>
      <c r="AD207" s="93"/>
      <c r="AE207" s="93"/>
      <c r="AF207" s="93"/>
    </row>
    <row r="208" spans="1:32" ht="15.75" customHeight="1">
      <c r="A208" s="93"/>
      <c r="B208" s="2"/>
      <c r="C208" s="93"/>
      <c r="D208" s="126" t="s">
        <v>441</v>
      </c>
      <c r="E208" s="208">
        <v>26</v>
      </c>
      <c r="F208" s="145" t="s">
        <v>442</v>
      </c>
      <c r="G208" s="205" t="s">
        <v>412</v>
      </c>
      <c r="H208" s="130" t="s">
        <v>199</v>
      </c>
      <c r="I208" s="140">
        <v>5</v>
      </c>
      <c r="J208" s="141">
        <f t="shared" ref="J208:L208" si="66">T139</f>
        <v>6</v>
      </c>
      <c r="K208" s="141">
        <f t="shared" si="66"/>
        <v>12</v>
      </c>
      <c r="L208" s="209">
        <f t="shared" si="66"/>
        <v>0.5</v>
      </c>
      <c r="M208" s="7"/>
      <c r="N208" s="7"/>
      <c r="O208" s="7"/>
      <c r="P208" s="7"/>
      <c r="Q208" s="7"/>
      <c r="R208" s="7"/>
      <c r="S208" s="7"/>
      <c r="T208" s="7"/>
      <c r="U208" s="8"/>
      <c r="V208" s="7"/>
      <c r="W208" s="8"/>
      <c r="X208" s="93"/>
      <c r="Y208" s="93"/>
      <c r="Z208" s="93"/>
      <c r="AA208" s="7"/>
      <c r="AB208" s="93"/>
      <c r="AC208" s="93"/>
      <c r="AD208" s="93"/>
      <c r="AE208" s="93"/>
      <c r="AF208" s="93"/>
    </row>
    <row r="209" spans="1:32" ht="15.75" customHeight="1">
      <c r="A209" s="93"/>
      <c r="B209" s="2"/>
      <c r="C209" s="93"/>
      <c r="D209" s="121" t="s">
        <v>234</v>
      </c>
      <c r="E209" s="208">
        <v>27</v>
      </c>
      <c r="F209" s="133" t="s">
        <v>443</v>
      </c>
      <c r="G209" s="205" t="s">
        <v>412</v>
      </c>
      <c r="H209" s="130" t="s">
        <v>199</v>
      </c>
      <c r="I209" s="140">
        <v>10</v>
      </c>
      <c r="J209" s="141">
        <f t="shared" ref="J209:L209" si="67">T147</f>
        <v>6</v>
      </c>
      <c r="K209" s="141">
        <f t="shared" si="67"/>
        <v>12</v>
      </c>
      <c r="L209" s="209">
        <f t="shared" si="67"/>
        <v>0.5</v>
      </c>
      <c r="M209" s="7"/>
      <c r="N209" s="7"/>
      <c r="O209" s="7"/>
      <c r="P209" s="7"/>
      <c r="Q209" s="7"/>
      <c r="R209" s="7"/>
      <c r="S209" s="7"/>
      <c r="T209" s="7"/>
      <c r="U209" s="8"/>
      <c r="V209" s="7"/>
      <c r="W209" s="8"/>
      <c r="X209" s="93"/>
      <c r="Y209" s="93"/>
      <c r="Z209" s="93"/>
      <c r="AA209" s="7"/>
      <c r="AB209" s="93"/>
      <c r="AC209" s="93"/>
      <c r="AD209" s="93"/>
      <c r="AE209" s="93"/>
      <c r="AF209" s="93"/>
    </row>
    <row r="210" spans="1:32" ht="15.75" customHeight="1">
      <c r="A210" s="93"/>
      <c r="B210" s="2"/>
      <c r="C210" s="93"/>
      <c r="D210" s="121" t="s">
        <v>209</v>
      </c>
      <c r="E210" s="208">
        <v>28</v>
      </c>
      <c r="F210" s="146" t="s">
        <v>444</v>
      </c>
      <c r="G210" s="205" t="s">
        <v>412</v>
      </c>
      <c r="H210" s="130" t="s">
        <v>199</v>
      </c>
      <c r="I210" s="140">
        <v>5</v>
      </c>
      <c r="J210" s="141">
        <f t="shared" ref="J210:L210" si="68">T152</f>
        <v>6</v>
      </c>
      <c r="K210" s="141">
        <f t="shared" si="68"/>
        <v>12</v>
      </c>
      <c r="L210" s="209">
        <f t="shared" si="68"/>
        <v>0.5</v>
      </c>
      <c r="M210" s="7"/>
      <c r="N210" s="7"/>
      <c r="O210" s="7"/>
      <c r="P210" s="7"/>
      <c r="Q210" s="7"/>
      <c r="R210" s="7"/>
      <c r="S210" s="7"/>
      <c r="T210" s="7"/>
      <c r="U210" s="8"/>
      <c r="V210" s="7"/>
      <c r="W210" s="8"/>
      <c r="X210" s="93"/>
      <c r="Y210" s="93"/>
      <c r="Z210" s="93"/>
      <c r="AA210" s="7"/>
      <c r="AB210" s="93"/>
      <c r="AC210" s="93"/>
      <c r="AD210" s="93"/>
      <c r="AE210" s="93"/>
      <c r="AF210" s="93"/>
    </row>
    <row r="211" spans="1:32" ht="15.75" customHeight="1">
      <c r="A211" s="93"/>
      <c r="B211" s="2"/>
      <c r="C211" s="93"/>
      <c r="D211" s="126" t="s">
        <v>197</v>
      </c>
      <c r="E211" s="208">
        <v>29</v>
      </c>
      <c r="F211" s="133" t="s">
        <v>445</v>
      </c>
      <c r="G211" s="205" t="s">
        <v>412</v>
      </c>
      <c r="H211" s="130" t="s">
        <v>199</v>
      </c>
      <c r="I211" s="140">
        <v>5</v>
      </c>
      <c r="J211" s="141">
        <f t="shared" ref="J211:L211" si="69">T153</f>
        <v>6</v>
      </c>
      <c r="K211" s="141">
        <f t="shared" si="69"/>
        <v>12</v>
      </c>
      <c r="L211" s="209">
        <f t="shared" si="69"/>
        <v>0.5</v>
      </c>
      <c r="M211" s="7"/>
      <c r="N211" s="7"/>
      <c r="O211" s="7"/>
      <c r="P211" s="7"/>
      <c r="Q211" s="7"/>
      <c r="R211" s="7"/>
      <c r="S211" s="7"/>
      <c r="T211" s="7"/>
      <c r="U211" s="8"/>
      <c r="V211" s="7"/>
      <c r="W211" s="8"/>
      <c r="X211" s="93"/>
      <c r="Y211" s="93"/>
      <c r="Z211" s="93"/>
      <c r="AA211" s="7"/>
      <c r="AB211" s="93"/>
      <c r="AC211" s="93"/>
      <c r="AD211" s="93"/>
      <c r="AE211" s="93"/>
      <c r="AF211" s="93"/>
    </row>
    <row r="212" spans="1:32" ht="15.75" customHeight="1">
      <c r="A212" s="93"/>
      <c r="B212" s="2"/>
      <c r="C212" s="93"/>
      <c r="D212" s="121" t="s">
        <v>202</v>
      </c>
      <c r="E212" s="208">
        <v>30</v>
      </c>
      <c r="F212" s="202" t="s">
        <v>446</v>
      </c>
      <c r="G212" s="205" t="s">
        <v>412</v>
      </c>
      <c r="H212" s="130" t="s">
        <v>219</v>
      </c>
      <c r="I212" s="138"/>
      <c r="J212" s="131">
        <f t="shared" ref="J212:L212" si="70">T113</f>
        <v>1</v>
      </c>
      <c r="K212" s="131">
        <f t="shared" si="70"/>
        <v>0</v>
      </c>
      <c r="L212" s="210" t="e">
        <f t="shared" si="70"/>
        <v>#DIV/0!</v>
      </c>
      <c r="M212" s="7"/>
      <c r="N212" s="7"/>
      <c r="O212" s="7"/>
      <c r="P212" s="7"/>
      <c r="Q212" s="7"/>
      <c r="R212" s="7"/>
      <c r="S212" s="7"/>
      <c r="T212" s="7"/>
      <c r="U212" s="8"/>
      <c r="V212" s="7"/>
      <c r="W212" s="8"/>
      <c r="X212" s="93"/>
      <c r="Y212" s="93"/>
      <c r="Z212" s="93"/>
      <c r="AA212" s="7"/>
      <c r="AB212" s="93"/>
      <c r="AC212" s="93"/>
      <c r="AD212" s="93"/>
      <c r="AE212" s="93"/>
      <c r="AF212" s="93"/>
    </row>
    <row r="213" spans="1:32" ht="15.75" customHeight="1">
      <c r="A213" s="93"/>
      <c r="B213" s="2"/>
      <c r="C213" s="93"/>
      <c r="D213" s="93"/>
      <c r="E213" s="208">
        <v>31</v>
      </c>
      <c r="F213" s="128" t="s">
        <v>447</v>
      </c>
      <c r="G213" s="205" t="s">
        <v>412</v>
      </c>
      <c r="H213" s="130" t="s">
        <v>219</v>
      </c>
      <c r="I213" s="138"/>
      <c r="J213" s="131">
        <f t="shared" ref="J213:L213" si="71">T88</f>
        <v>0</v>
      </c>
      <c r="K213" s="131">
        <f t="shared" si="71"/>
        <v>0</v>
      </c>
      <c r="L213" s="210">
        <f t="shared" si="71"/>
        <v>0</v>
      </c>
      <c r="M213" s="7"/>
      <c r="N213" s="7"/>
      <c r="O213" s="7"/>
      <c r="P213" s="7"/>
      <c r="Q213" s="7"/>
      <c r="R213" s="7"/>
      <c r="S213" s="7"/>
      <c r="T213" s="7"/>
      <c r="U213" s="8"/>
      <c r="V213" s="7"/>
      <c r="W213" s="8"/>
      <c r="X213" s="93"/>
      <c r="Y213" s="93"/>
      <c r="Z213" s="93"/>
      <c r="AA213" s="7"/>
      <c r="AB213" s="93"/>
      <c r="AC213" s="93"/>
      <c r="AD213" s="93"/>
      <c r="AE213" s="93"/>
      <c r="AF213" s="93"/>
    </row>
  </sheetData>
  <autoFilter ref="D16:AF173" xr:uid="{00000000-0009-0000-0000-000003000000}"/>
  <mergeCells count="1">
    <mergeCell ref="F4:U4"/>
  </mergeCells>
  <pageMargins left="0.23622047244094491" right="0.11811023622047245" top="0.51181102362204722" bottom="0.23622047244094491" header="0" footer="0"/>
  <pageSetup paperSize="9" orientation="landscape" r:id="rId1"/>
  <rowBreaks count="5" manualBreakCount="5">
    <brk id="34" man="1"/>
    <brk id="35" man="1"/>
    <brk id="78" man="1"/>
    <brk id="122" man="1"/>
    <brk id="174" man="1"/>
  </rowBreaks>
  <colBreaks count="1" manualBreakCount="1">
    <brk id="28" max="21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C09"/>
  </sheetPr>
  <dimension ref="A1:AO240"/>
  <sheetViews>
    <sheetView view="pageBreakPreview" zoomScale="115" zoomScaleSheetLayoutView="115" workbookViewId="0">
      <selection activeCell="U169" sqref="U169"/>
    </sheetView>
  </sheetViews>
  <sheetFormatPr defaultColWidth="14.42578125" defaultRowHeight="15" customHeight="1"/>
  <cols>
    <col min="1" max="3" width="4.5703125" customWidth="1"/>
    <col min="4" max="4" width="2.42578125" customWidth="1"/>
    <col min="5" max="5" width="3.28515625" customWidth="1"/>
    <col min="6" max="6" width="48.5703125" customWidth="1"/>
    <col min="7" max="7" width="6.7109375" customWidth="1"/>
    <col min="8" max="8" width="5.42578125" customWidth="1"/>
    <col min="9" max="19" width="4.42578125" customWidth="1"/>
    <col min="20" max="20" width="4.140625" customWidth="1"/>
    <col min="21" max="21" width="5.42578125" customWidth="1"/>
    <col min="22" max="22" width="6.5703125" customWidth="1"/>
    <col min="23" max="23" width="6" customWidth="1"/>
    <col min="24" max="24" width="10.7109375" customWidth="1"/>
    <col min="25" max="25" width="28.5703125" customWidth="1"/>
    <col min="26" max="36" width="10.7109375" customWidth="1"/>
    <col min="37" max="37" width="2.7109375" customWidth="1"/>
    <col min="38" max="39" width="9.140625" customWidth="1"/>
    <col min="40" max="40" width="9.7109375" customWidth="1"/>
    <col min="41" max="41" width="9.140625" customWidth="1"/>
  </cols>
  <sheetData>
    <row r="1" spans="1:41" ht="8.25" customHeight="1">
      <c r="A1" s="93"/>
      <c r="B1" s="2" t="str">
        <f>G6</f>
        <v>Sub Centres Total Achievement</v>
      </c>
      <c r="C1" s="3">
        <v>1</v>
      </c>
      <c r="D1" s="93"/>
      <c r="E1" s="3"/>
      <c r="F1" s="4"/>
      <c r="G1" s="109"/>
      <c r="H1" s="6"/>
      <c r="I1" s="7"/>
      <c r="J1" s="7"/>
      <c r="K1" s="7"/>
      <c r="L1" s="7"/>
      <c r="M1" s="7"/>
      <c r="N1" s="7"/>
      <c r="O1" s="7"/>
      <c r="P1" s="7"/>
      <c r="Q1" s="7"/>
      <c r="R1" s="7"/>
      <c r="S1" s="7"/>
      <c r="T1" s="7"/>
      <c r="U1" s="8"/>
      <c r="V1" s="7"/>
      <c r="W1" s="7"/>
      <c r="X1" s="93"/>
      <c r="Y1" s="93"/>
      <c r="Z1" s="93"/>
      <c r="AA1" s="93"/>
      <c r="AB1" s="93"/>
      <c r="AC1" s="93"/>
      <c r="AD1" s="93"/>
      <c r="AE1" s="93"/>
      <c r="AF1" s="93"/>
      <c r="AG1" s="93"/>
      <c r="AH1" s="93"/>
      <c r="AI1" s="93"/>
      <c r="AJ1" s="93"/>
      <c r="AK1" s="93"/>
      <c r="AL1" s="93"/>
      <c r="AM1" s="93"/>
      <c r="AN1" s="7"/>
      <c r="AO1" s="93"/>
    </row>
    <row r="2" spans="1:41" ht="21.75" customHeight="1">
      <c r="A2" s="93"/>
      <c r="B2" s="2" t="str">
        <f t="shared" ref="B2:B152" si="0">B1</f>
        <v>Sub Centres Total Achievement</v>
      </c>
      <c r="C2" s="3">
        <v>2</v>
      </c>
      <c r="D2" s="4" t="s">
        <v>4</v>
      </c>
      <c r="E2" s="3"/>
      <c r="F2" s="211" t="s">
        <v>239</v>
      </c>
      <c r="G2" s="13"/>
      <c r="H2" s="13"/>
      <c r="I2" s="13"/>
      <c r="J2" s="13"/>
      <c r="K2" s="13"/>
      <c r="L2" s="13"/>
      <c r="M2" s="13"/>
      <c r="N2" s="13"/>
      <c r="O2" s="13"/>
      <c r="P2" s="13"/>
      <c r="Q2" s="13"/>
      <c r="R2" s="13"/>
      <c r="S2" s="13"/>
      <c r="T2" s="13"/>
      <c r="U2" s="13"/>
      <c r="V2" s="148"/>
      <c r="W2" s="148"/>
      <c r="X2" s="93"/>
      <c r="Y2" s="93"/>
      <c r="Z2" s="93"/>
      <c r="AA2" s="93"/>
      <c r="AB2" s="93"/>
      <c r="AC2" s="93"/>
      <c r="AD2" s="93"/>
      <c r="AE2" s="93"/>
      <c r="AF2" s="93"/>
      <c r="AG2" s="93"/>
      <c r="AH2" s="93"/>
      <c r="AI2" s="93"/>
      <c r="AJ2" s="93"/>
      <c r="AK2" s="93"/>
      <c r="AL2" s="93"/>
      <c r="AM2" s="93"/>
      <c r="AN2" s="14" t="s">
        <v>6</v>
      </c>
      <c r="AO2" s="93"/>
    </row>
    <row r="3" spans="1:41" ht="6" customHeight="1">
      <c r="A3" s="93"/>
      <c r="B3" s="2" t="str">
        <f t="shared" si="0"/>
        <v>Sub Centres Total Achievement</v>
      </c>
      <c r="C3" s="3">
        <v>3</v>
      </c>
      <c r="D3" s="93"/>
      <c r="E3" s="3"/>
      <c r="F3" s="4"/>
      <c r="G3" s="109"/>
      <c r="H3" s="6"/>
      <c r="I3" s="7"/>
      <c r="J3" s="7"/>
      <c r="K3" s="7"/>
      <c r="L3" s="7"/>
      <c r="M3" s="7"/>
      <c r="N3" s="7"/>
      <c r="O3" s="7"/>
      <c r="P3" s="7"/>
      <c r="Q3" s="7"/>
      <c r="R3" s="7"/>
      <c r="S3" s="7"/>
      <c r="T3" s="7"/>
      <c r="U3" s="8"/>
      <c r="V3" s="7"/>
      <c r="W3" s="7"/>
      <c r="X3" s="93"/>
      <c r="Y3" s="93"/>
      <c r="Z3" s="93"/>
      <c r="AA3" s="93"/>
      <c r="AB3" s="93"/>
      <c r="AC3" s="93"/>
      <c r="AD3" s="93"/>
      <c r="AE3" s="93"/>
      <c r="AF3" s="93"/>
      <c r="AG3" s="93"/>
      <c r="AH3" s="93"/>
      <c r="AI3" s="93"/>
      <c r="AJ3" s="93"/>
      <c r="AK3" s="93"/>
      <c r="AL3" s="93"/>
      <c r="AM3" s="93"/>
      <c r="AN3" s="7"/>
      <c r="AO3" s="93"/>
    </row>
    <row r="4" spans="1:41" ht="18" customHeight="1">
      <c r="A4" s="93"/>
      <c r="B4" s="2" t="str">
        <f t="shared" si="0"/>
        <v>Sub Centres Total Achievement</v>
      </c>
      <c r="C4" s="3">
        <v>4</v>
      </c>
      <c r="D4" s="93"/>
      <c r="E4" s="3"/>
      <c r="F4" s="27" t="s">
        <v>449</v>
      </c>
      <c r="G4" s="212"/>
      <c r="H4" s="212"/>
      <c r="I4" s="212"/>
      <c r="J4" s="212"/>
      <c r="K4" s="212"/>
      <c r="L4" s="212"/>
      <c r="M4" s="212"/>
      <c r="N4" s="212"/>
      <c r="O4" s="212"/>
      <c r="P4" s="212"/>
      <c r="Q4" s="212"/>
      <c r="R4" s="212"/>
      <c r="S4" s="212"/>
      <c r="T4" s="15" t="s">
        <v>8</v>
      </c>
      <c r="U4" s="16"/>
      <c r="V4" s="213"/>
      <c r="W4" s="213"/>
      <c r="X4" s="93"/>
      <c r="Y4" s="93"/>
      <c r="Z4" s="93"/>
      <c r="AA4" s="93"/>
      <c r="AB4" s="93"/>
      <c r="AC4" s="93"/>
      <c r="AD4" s="93"/>
      <c r="AE4" s="93"/>
      <c r="AF4" s="93"/>
      <c r="AG4" s="93"/>
      <c r="AH4" s="93"/>
      <c r="AI4" s="93"/>
      <c r="AJ4" s="93"/>
      <c r="AK4" s="93"/>
      <c r="AL4" s="93"/>
      <c r="AM4" s="93"/>
      <c r="AN4" s="18"/>
      <c r="AO4" s="93"/>
    </row>
    <row r="5" spans="1:41" ht="3" customHeight="1">
      <c r="A5" s="93"/>
      <c r="B5" s="2" t="str">
        <f t="shared" si="0"/>
        <v>Sub Centres Total Achievement</v>
      </c>
      <c r="C5" s="3">
        <v>5</v>
      </c>
      <c r="D5" s="93"/>
      <c r="E5" s="3"/>
      <c r="F5" s="19"/>
      <c r="G5" s="151"/>
      <c r="H5" s="21"/>
      <c r="I5" s="19"/>
      <c r="J5" s="19"/>
      <c r="K5" s="19"/>
      <c r="L5" s="19"/>
      <c r="M5" s="19"/>
      <c r="N5" s="19"/>
      <c r="O5" s="19"/>
      <c r="P5" s="19"/>
      <c r="Q5" s="19"/>
      <c r="R5" s="19"/>
      <c r="S5" s="19"/>
      <c r="T5" s="19"/>
      <c r="U5" s="22"/>
      <c r="V5" s="19"/>
      <c r="W5" s="19"/>
      <c r="X5" s="93"/>
      <c r="Y5" s="93"/>
      <c r="Z5" s="93"/>
      <c r="AA5" s="93"/>
      <c r="AB5" s="93"/>
      <c r="AC5" s="93"/>
      <c r="AD5" s="93"/>
      <c r="AE5" s="93"/>
      <c r="AF5" s="93"/>
      <c r="AG5" s="93"/>
      <c r="AH5" s="93"/>
      <c r="AI5" s="93"/>
      <c r="AJ5" s="93"/>
      <c r="AK5" s="93"/>
      <c r="AL5" s="93"/>
      <c r="AM5" s="93"/>
      <c r="AN5" s="19"/>
      <c r="AO5" s="93"/>
    </row>
    <row r="6" spans="1:41" ht="16.5" customHeight="1">
      <c r="A6" s="93"/>
      <c r="B6" s="2" t="str">
        <f t="shared" si="0"/>
        <v>Sub Centres Total Achievement</v>
      </c>
      <c r="C6" s="3">
        <v>6</v>
      </c>
      <c r="D6" s="93"/>
      <c r="E6" s="3"/>
      <c r="F6" s="214" t="s">
        <v>450</v>
      </c>
      <c r="G6" s="24" t="s">
        <v>451</v>
      </c>
      <c r="H6" s="25"/>
      <c r="I6" s="25"/>
      <c r="J6" s="25"/>
      <c r="K6" s="25"/>
      <c r="L6" s="152"/>
      <c r="M6" s="19"/>
      <c r="N6" s="33" t="s">
        <v>12</v>
      </c>
      <c r="O6" s="28"/>
      <c r="P6" s="28"/>
      <c r="Q6" s="215" t="s">
        <v>13</v>
      </c>
      <c r="R6" s="216"/>
      <c r="S6" s="216"/>
      <c r="T6" s="216"/>
      <c r="U6" s="216"/>
      <c r="V6" s="217"/>
      <c r="W6" s="4"/>
      <c r="X6" s="93"/>
      <c r="Y6" s="93"/>
      <c r="Z6" s="93"/>
      <c r="AA6" s="93"/>
      <c r="AB6" s="93"/>
      <c r="AC6" s="93"/>
      <c r="AD6" s="93"/>
      <c r="AE6" s="93"/>
      <c r="AF6" s="93"/>
      <c r="AG6" s="93"/>
      <c r="AH6" s="93"/>
      <c r="AI6" s="93"/>
      <c r="AJ6" s="93"/>
      <c r="AK6" s="93"/>
      <c r="AL6" s="93"/>
      <c r="AM6" s="93"/>
      <c r="AN6" s="93"/>
      <c r="AO6" s="93"/>
    </row>
    <row r="7" spans="1:41" ht="16.5" customHeight="1">
      <c r="A7" s="93"/>
      <c r="B7" s="2" t="str">
        <f t="shared" si="0"/>
        <v>Sub Centres Total Achievement</v>
      </c>
      <c r="C7" s="3">
        <v>7</v>
      </c>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row>
    <row r="8" spans="1:41" ht="14.25" customHeight="1">
      <c r="A8" s="93"/>
      <c r="B8" s="2" t="str">
        <f t="shared" si="0"/>
        <v>Sub Centres Total Achievement</v>
      </c>
      <c r="C8" s="3">
        <v>8</v>
      </c>
      <c r="D8" s="93"/>
      <c r="E8" s="3"/>
      <c r="F8" s="23" t="s">
        <v>21</v>
      </c>
      <c r="G8" s="29"/>
      <c r="H8" s="30"/>
      <c r="I8" s="30"/>
      <c r="J8" s="30"/>
      <c r="K8" s="30"/>
      <c r="L8" s="31"/>
      <c r="M8" s="19"/>
      <c r="N8" s="33" t="s">
        <v>15</v>
      </c>
      <c r="O8" s="32"/>
      <c r="P8" s="34"/>
      <c r="Q8" s="35"/>
      <c r="R8" s="36"/>
      <c r="S8" s="36"/>
      <c r="T8" s="36"/>
      <c r="U8" s="37"/>
      <c r="V8" s="4"/>
      <c r="W8" s="38"/>
      <c r="X8" s="93"/>
      <c r="Y8" s="93"/>
      <c r="Z8" s="93"/>
      <c r="AA8" s="93"/>
      <c r="AB8" s="93"/>
      <c r="AC8" s="93"/>
      <c r="AD8" s="93"/>
      <c r="AE8" s="93"/>
      <c r="AF8" s="93"/>
      <c r="AG8" s="93"/>
      <c r="AH8" s="93"/>
      <c r="AI8" s="93"/>
      <c r="AJ8" s="93"/>
      <c r="AK8" s="93"/>
      <c r="AL8" s="4"/>
      <c r="AM8" s="93"/>
      <c r="AN8" s="93"/>
      <c r="AO8" s="93"/>
    </row>
    <row r="9" spans="1:41" ht="14.25" customHeight="1">
      <c r="A9" s="93"/>
      <c r="B9" s="2" t="str">
        <f t="shared" si="0"/>
        <v>Sub Centres Total Achievement</v>
      </c>
      <c r="C9" s="3">
        <v>9</v>
      </c>
      <c r="D9" s="93"/>
      <c r="E9" s="3"/>
      <c r="F9" s="23"/>
      <c r="G9" s="29"/>
      <c r="H9" s="30"/>
      <c r="I9" s="30"/>
      <c r="J9" s="30"/>
      <c r="K9" s="30"/>
      <c r="L9" s="31"/>
      <c r="M9" s="19"/>
      <c r="N9" s="33" t="s">
        <v>15</v>
      </c>
      <c r="O9" s="32"/>
      <c r="P9" s="34"/>
      <c r="Q9" s="35"/>
      <c r="R9" s="36"/>
      <c r="S9" s="36"/>
      <c r="T9" s="36"/>
      <c r="U9" s="37"/>
      <c r="V9" s="4"/>
      <c r="W9" s="38"/>
      <c r="X9" s="93"/>
      <c r="Y9" s="93"/>
      <c r="Z9" s="93"/>
      <c r="AA9" s="93"/>
      <c r="AB9" s="93"/>
      <c r="AC9" s="93"/>
      <c r="AD9" s="93"/>
      <c r="AE9" s="93"/>
      <c r="AF9" s="93"/>
      <c r="AG9" s="93"/>
      <c r="AH9" s="93"/>
      <c r="AI9" s="93"/>
      <c r="AJ9" s="93"/>
      <c r="AK9" s="93"/>
      <c r="AL9" s="4"/>
      <c r="AM9" s="93"/>
      <c r="AN9" s="93"/>
      <c r="AO9" s="93"/>
    </row>
    <row r="10" spans="1:41" ht="14.25" customHeight="1">
      <c r="A10" s="93"/>
      <c r="B10" s="2" t="str">
        <f t="shared" si="0"/>
        <v>Sub Centres Total Achievement</v>
      </c>
      <c r="C10" s="3">
        <v>10</v>
      </c>
      <c r="D10" s="93"/>
      <c r="E10" s="3"/>
      <c r="F10" s="23" t="s">
        <v>23</v>
      </c>
      <c r="G10" s="29"/>
      <c r="H10" s="30"/>
      <c r="I10" s="30"/>
      <c r="J10" s="30"/>
      <c r="K10" s="30"/>
      <c r="L10" s="31"/>
      <c r="M10" s="19"/>
      <c r="N10" s="33" t="s">
        <v>15</v>
      </c>
      <c r="O10" s="32"/>
      <c r="P10" s="34"/>
      <c r="Q10" s="35"/>
      <c r="R10" s="36"/>
      <c r="S10" s="36"/>
      <c r="T10" s="36"/>
      <c r="U10" s="37"/>
      <c r="V10" s="4"/>
      <c r="W10" s="38"/>
      <c r="X10" s="93"/>
      <c r="Y10" s="93"/>
      <c r="Z10" s="93"/>
      <c r="AA10" s="93"/>
      <c r="AB10" s="93"/>
      <c r="AC10" s="93"/>
      <c r="AD10" s="93"/>
      <c r="AE10" s="93"/>
      <c r="AF10" s="93"/>
      <c r="AG10" s="93"/>
      <c r="AH10" s="93"/>
      <c r="AI10" s="93"/>
      <c r="AJ10" s="93"/>
      <c r="AK10" s="93"/>
      <c r="AL10" s="4"/>
      <c r="AM10" s="93"/>
      <c r="AN10" s="93"/>
      <c r="AO10" s="93"/>
    </row>
    <row r="11" spans="1:41" ht="14.25" customHeight="1">
      <c r="A11" s="93"/>
      <c r="B11" s="2" t="str">
        <f t="shared" si="0"/>
        <v>Sub Centres Total Achievement</v>
      </c>
      <c r="C11" s="3">
        <v>11</v>
      </c>
      <c r="D11" s="93"/>
      <c r="E11" s="3"/>
      <c r="F11" s="23"/>
      <c r="G11" s="29"/>
      <c r="H11" s="30"/>
      <c r="I11" s="30"/>
      <c r="J11" s="30"/>
      <c r="K11" s="30"/>
      <c r="L11" s="31"/>
      <c r="M11" s="19"/>
      <c r="N11" s="33" t="s">
        <v>15</v>
      </c>
      <c r="O11" s="32"/>
      <c r="P11" s="34"/>
      <c r="Q11" s="35"/>
      <c r="R11" s="36"/>
      <c r="S11" s="36"/>
      <c r="T11" s="36"/>
      <c r="U11" s="37"/>
      <c r="V11" s="4"/>
      <c r="W11" s="38"/>
      <c r="X11" s="93"/>
      <c r="Y11" s="93"/>
      <c r="Z11" s="93"/>
      <c r="AA11" s="93"/>
      <c r="AB11" s="93"/>
      <c r="AC11" s="93"/>
      <c r="AD11" s="93"/>
      <c r="AE11" s="93"/>
      <c r="AF11" s="93"/>
      <c r="AG11" s="93"/>
      <c r="AH11" s="93"/>
      <c r="AI11" s="93"/>
      <c r="AJ11" s="93"/>
      <c r="AK11" s="93"/>
      <c r="AL11" s="4"/>
      <c r="AM11" s="93"/>
      <c r="AN11" s="93"/>
      <c r="AO11" s="93"/>
    </row>
    <row r="12" spans="1:41" ht="14.25" customHeight="1">
      <c r="A12" s="93"/>
      <c r="B12" s="2" t="str">
        <f t="shared" si="0"/>
        <v>Sub Centres Total Achievement</v>
      </c>
      <c r="C12" s="3">
        <v>12</v>
      </c>
      <c r="D12" s="93"/>
      <c r="E12" s="3"/>
      <c r="F12" s="23" t="s">
        <v>24</v>
      </c>
      <c r="G12" s="29"/>
      <c r="H12" s="30"/>
      <c r="I12" s="30"/>
      <c r="J12" s="30"/>
      <c r="K12" s="30"/>
      <c r="L12" s="31"/>
      <c r="M12" s="19"/>
      <c r="N12" s="33" t="s">
        <v>15</v>
      </c>
      <c r="O12" s="32"/>
      <c r="P12" s="34"/>
      <c r="Q12" s="35"/>
      <c r="R12" s="36"/>
      <c r="S12" s="36"/>
      <c r="T12" s="36"/>
      <c r="U12" s="37"/>
      <c r="V12" s="4"/>
      <c r="W12" s="38"/>
      <c r="X12" s="93"/>
      <c r="Y12" s="93"/>
      <c r="Z12" s="93"/>
      <c r="AA12" s="93"/>
      <c r="AB12" s="93"/>
      <c r="AC12" s="93"/>
      <c r="AD12" s="93"/>
      <c r="AE12" s="93"/>
      <c r="AF12" s="93"/>
      <c r="AG12" s="93"/>
      <c r="AH12" s="93"/>
      <c r="AI12" s="93"/>
      <c r="AJ12" s="93"/>
      <c r="AK12" s="93"/>
      <c r="AL12" s="4"/>
      <c r="AM12" s="93"/>
      <c r="AN12" s="93"/>
      <c r="AO12" s="93"/>
    </row>
    <row r="13" spans="1:41" ht="14.25" customHeight="1">
      <c r="A13" s="93"/>
      <c r="B13" s="2" t="str">
        <f t="shared" si="0"/>
        <v>Sub Centres Total Achievement</v>
      </c>
      <c r="C13" s="3">
        <v>13</v>
      </c>
      <c r="D13" s="93"/>
      <c r="E13" s="3"/>
      <c r="F13" s="23"/>
      <c r="G13" s="29"/>
      <c r="H13" s="30"/>
      <c r="I13" s="30"/>
      <c r="J13" s="30"/>
      <c r="K13" s="30"/>
      <c r="L13" s="31"/>
      <c r="M13" s="19"/>
      <c r="N13" s="33" t="s">
        <v>15</v>
      </c>
      <c r="O13" s="32"/>
      <c r="P13" s="34"/>
      <c r="Q13" s="35"/>
      <c r="R13" s="36"/>
      <c r="S13" s="36"/>
      <c r="T13" s="36"/>
      <c r="U13" s="37"/>
      <c r="V13" s="4"/>
      <c r="W13" s="38"/>
      <c r="X13" s="93"/>
      <c r="Y13" s="93"/>
      <c r="Z13" s="93"/>
      <c r="AA13" s="93"/>
      <c r="AB13" s="93"/>
      <c r="AC13" s="93"/>
      <c r="AD13" s="93"/>
      <c r="AE13" s="93"/>
      <c r="AF13" s="93"/>
      <c r="AG13" s="93"/>
      <c r="AH13" s="93"/>
      <c r="AI13" s="93"/>
      <c r="AJ13" s="93"/>
      <c r="AK13" s="93"/>
      <c r="AL13" s="4"/>
      <c r="AM13" s="93"/>
      <c r="AN13" s="93"/>
      <c r="AO13" s="93"/>
    </row>
    <row r="14" spans="1:41" ht="14.25" customHeight="1">
      <c r="A14" s="93"/>
      <c r="B14" s="2" t="str">
        <f t="shared" si="0"/>
        <v>Sub Centres Total Achievement</v>
      </c>
      <c r="C14" s="3">
        <v>14</v>
      </c>
      <c r="D14" s="93"/>
      <c r="E14" s="3"/>
      <c r="F14" s="23"/>
      <c r="G14" s="29"/>
      <c r="H14" s="30"/>
      <c r="I14" s="30"/>
      <c r="J14" s="30"/>
      <c r="K14" s="30"/>
      <c r="L14" s="31"/>
      <c r="M14" s="19"/>
      <c r="N14" s="33" t="s">
        <v>15</v>
      </c>
      <c r="O14" s="32"/>
      <c r="P14" s="34"/>
      <c r="Q14" s="35"/>
      <c r="R14" s="36"/>
      <c r="S14" s="36"/>
      <c r="T14" s="36"/>
      <c r="U14" s="37"/>
      <c r="V14" s="4"/>
      <c r="W14" s="38"/>
      <c r="X14" s="93"/>
      <c r="Y14" s="93"/>
      <c r="Z14" s="93"/>
      <c r="AA14" s="93"/>
      <c r="AB14" s="93"/>
      <c r="AC14" s="93"/>
      <c r="AD14" s="93"/>
      <c r="AE14" s="93"/>
      <c r="AF14" s="93"/>
      <c r="AG14" s="93"/>
      <c r="AH14" s="93"/>
      <c r="AI14" s="93"/>
      <c r="AJ14" s="93"/>
      <c r="AK14" s="93"/>
      <c r="AL14" s="4"/>
      <c r="AM14" s="93"/>
      <c r="AN14" s="93"/>
      <c r="AO14" s="93"/>
    </row>
    <row r="15" spans="1:41" ht="3.75" customHeight="1">
      <c r="A15" s="93"/>
      <c r="B15" s="2" t="str">
        <f t="shared" si="0"/>
        <v>Sub Centres Total Achievement</v>
      </c>
      <c r="C15" s="3">
        <v>15</v>
      </c>
      <c r="D15" s="93"/>
      <c r="E15" s="4"/>
      <c r="F15" s="4"/>
      <c r="G15" s="109"/>
      <c r="H15" s="7"/>
      <c r="I15" s="7"/>
      <c r="J15" s="7"/>
      <c r="K15" s="7"/>
      <c r="L15" s="7"/>
      <c r="M15" s="7"/>
      <c r="N15" s="7"/>
      <c r="O15" s="7"/>
      <c r="P15" s="7"/>
      <c r="Q15" s="7"/>
      <c r="R15" s="7"/>
      <c r="S15" s="7"/>
      <c r="T15" s="7"/>
      <c r="U15" s="8"/>
      <c r="V15" s="7"/>
      <c r="W15" s="7"/>
      <c r="X15" s="93"/>
      <c r="Y15" s="93"/>
      <c r="Z15" s="93"/>
      <c r="AA15" s="93"/>
      <c r="AB15" s="93"/>
      <c r="AC15" s="93"/>
      <c r="AD15" s="93"/>
      <c r="AE15" s="93"/>
      <c r="AF15" s="93"/>
      <c r="AG15" s="93"/>
      <c r="AH15" s="93"/>
      <c r="AI15" s="93"/>
      <c r="AJ15" s="93"/>
      <c r="AK15" s="93"/>
      <c r="AL15" s="93"/>
      <c r="AM15" s="93"/>
      <c r="AN15" s="7"/>
      <c r="AO15" s="93"/>
    </row>
    <row r="16" spans="1:41" ht="6" customHeight="1">
      <c r="A16" s="93"/>
      <c r="B16" s="2" t="str">
        <f t="shared" si="0"/>
        <v>Sub Centres Total Achievement</v>
      </c>
      <c r="C16" s="3">
        <v>16</v>
      </c>
      <c r="D16" s="42"/>
      <c r="E16" s="3"/>
      <c r="F16" s="4"/>
      <c r="G16" s="109"/>
      <c r="H16" s="7"/>
      <c r="I16" s="7"/>
      <c r="J16" s="7"/>
      <c r="K16" s="7"/>
      <c r="L16" s="7"/>
      <c r="M16" s="7"/>
      <c r="N16" s="7"/>
      <c r="O16" s="7"/>
      <c r="P16" s="7"/>
      <c r="Q16" s="7"/>
      <c r="R16" s="7"/>
      <c r="S16" s="7"/>
      <c r="T16" s="7"/>
      <c r="U16" s="8"/>
      <c r="V16" s="7"/>
      <c r="W16" s="7"/>
      <c r="X16" s="93"/>
      <c r="Y16" s="93"/>
      <c r="Z16" s="93"/>
      <c r="AA16" s="93"/>
      <c r="AB16" s="93"/>
      <c r="AC16" s="93"/>
      <c r="AD16" s="93"/>
      <c r="AE16" s="93"/>
      <c r="AF16" s="93"/>
      <c r="AG16" s="93"/>
      <c r="AH16" s="93"/>
      <c r="AI16" s="93"/>
      <c r="AJ16" s="93"/>
      <c r="AK16" s="93"/>
      <c r="AL16" s="93"/>
      <c r="AM16" s="93"/>
      <c r="AN16" s="7"/>
      <c r="AO16" s="93"/>
    </row>
    <row r="17" spans="1:41" ht="16.5" customHeight="1">
      <c r="A17" s="93"/>
      <c r="B17" s="2" t="str">
        <f t="shared" si="0"/>
        <v>Sub Centres Total Achievement</v>
      </c>
      <c r="C17" s="3">
        <v>17</v>
      </c>
      <c r="D17" s="93"/>
      <c r="E17" s="43" t="s">
        <v>248</v>
      </c>
      <c r="F17" s="44"/>
      <c r="G17" s="118" t="s">
        <v>57</v>
      </c>
      <c r="H17" s="44"/>
      <c r="I17" s="44"/>
      <c r="J17" s="44"/>
      <c r="K17" s="43" t="s">
        <v>452</v>
      </c>
      <c r="L17" s="44"/>
      <c r="M17" s="44"/>
      <c r="N17" s="44"/>
      <c r="O17" s="44"/>
      <c r="P17" s="44"/>
      <c r="Q17" s="44"/>
      <c r="R17" s="44"/>
      <c r="S17" s="44"/>
      <c r="T17" s="44"/>
      <c r="U17" s="44"/>
      <c r="V17" s="44"/>
      <c r="W17" s="44"/>
      <c r="X17" s="156"/>
      <c r="Y17" s="40"/>
      <c r="Z17" s="40"/>
      <c r="AA17" s="40"/>
      <c r="AB17" s="40"/>
      <c r="AC17" s="40"/>
      <c r="AD17" s="40"/>
      <c r="AE17" s="40"/>
      <c r="AF17" s="40"/>
      <c r="AG17" s="40"/>
      <c r="AH17" s="40"/>
      <c r="AI17" s="40"/>
      <c r="AJ17" s="40"/>
      <c r="AK17" s="93"/>
      <c r="AL17" s="93"/>
      <c r="AM17" s="93"/>
      <c r="AN17" s="156"/>
      <c r="AO17" s="93"/>
    </row>
    <row r="18" spans="1:41" ht="1.5" customHeight="1">
      <c r="A18" s="93"/>
      <c r="B18" s="2" t="str">
        <f t="shared" si="0"/>
        <v>Sub Centres Total Achievement</v>
      </c>
      <c r="C18" s="3">
        <v>18</v>
      </c>
      <c r="D18" s="93"/>
      <c r="E18" s="3"/>
      <c r="F18" s="4"/>
      <c r="G18" s="109"/>
      <c r="H18" s="7"/>
      <c r="I18" s="7"/>
      <c r="J18" s="7"/>
      <c r="K18" s="7"/>
      <c r="L18" s="7"/>
      <c r="M18" s="7"/>
      <c r="N18" s="7"/>
      <c r="O18" s="7"/>
      <c r="P18" s="7"/>
      <c r="Q18" s="7"/>
      <c r="R18" s="7"/>
      <c r="S18" s="7"/>
      <c r="T18" s="7"/>
      <c r="U18" s="8"/>
      <c r="V18" s="7"/>
      <c r="W18" s="7"/>
      <c r="X18" s="93"/>
      <c r="Y18" s="93"/>
      <c r="Z18" s="93"/>
      <c r="AA18" s="93"/>
      <c r="AB18" s="93"/>
      <c r="AC18" s="93"/>
      <c r="AD18" s="93"/>
      <c r="AE18" s="93"/>
      <c r="AF18" s="93"/>
      <c r="AG18" s="93"/>
      <c r="AH18" s="93"/>
      <c r="AI18" s="93"/>
      <c r="AJ18" s="93"/>
      <c r="AK18" s="93"/>
      <c r="AL18" s="93"/>
      <c r="AM18" s="93"/>
      <c r="AN18" s="7"/>
      <c r="AO18" s="93"/>
    </row>
    <row r="19" spans="1:41" ht="21" customHeight="1">
      <c r="A19" s="93"/>
      <c r="B19" s="2" t="str">
        <f t="shared" si="0"/>
        <v>Sub Centres Total Achievement</v>
      </c>
      <c r="C19" s="3">
        <v>19</v>
      </c>
      <c r="D19" s="93"/>
      <c r="E19" s="58">
        <v>1</v>
      </c>
      <c r="F19" s="158" t="s">
        <v>250</v>
      </c>
      <c r="G19" s="159">
        <f>'Chakhei SC'!G19+'Siata SC'!G19+'Lana SC'!G19</f>
        <v>4</v>
      </c>
      <c r="H19" s="160" t="s">
        <v>251</v>
      </c>
      <c r="I19" s="7"/>
      <c r="J19" s="169"/>
      <c r="K19" s="50">
        <v>1</v>
      </c>
      <c r="L19" s="162" t="s">
        <v>252</v>
      </c>
      <c r="M19" s="163"/>
      <c r="N19" s="163"/>
      <c r="O19" s="163"/>
      <c r="P19" s="163"/>
      <c r="Q19" s="163"/>
      <c r="R19" s="163"/>
      <c r="S19" s="163"/>
      <c r="T19" s="163"/>
      <c r="U19" s="163"/>
      <c r="V19" s="167"/>
      <c r="W19" s="167"/>
      <c r="X19" s="218">
        <f>1.71*G20/100</f>
        <v>70.024500000000003</v>
      </c>
      <c r="Y19" s="166"/>
      <c r="Z19" s="166"/>
      <c r="AA19" s="166"/>
      <c r="AB19" s="166"/>
      <c r="AC19" s="166"/>
      <c r="AD19" s="166"/>
      <c r="AE19" s="166"/>
      <c r="AF19" s="166"/>
      <c r="AG19" s="166"/>
      <c r="AH19" s="166"/>
      <c r="AI19" s="166"/>
      <c r="AJ19" s="166"/>
      <c r="AK19" s="93"/>
      <c r="AL19" s="93"/>
      <c r="AM19" s="93"/>
      <c r="AN19" s="7"/>
      <c r="AO19" s="93"/>
    </row>
    <row r="20" spans="1:41" ht="21" customHeight="1">
      <c r="A20" s="93"/>
      <c r="B20" s="2" t="str">
        <f t="shared" si="0"/>
        <v>Sub Centres Total Achievement</v>
      </c>
      <c r="C20" s="3">
        <v>20</v>
      </c>
      <c r="D20" s="93"/>
      <c r="E20" s="58">
        <v>2</v>
      </c>
      <c r="F20" s="168" t="s">
        <v>253</v>
      </c>
      <c r="G20" s="159">
        <f>'Chakhei SC'!G20+'Siata SC'!G20+'Lana SC'!G20</f>
        <v>4095</v>
      </c>
      <c r="H20" s="160" t="s">
        <v>251</v>
      </c>
      <c r="I20" s="7"/>
      <c r="J20" s="219"/>
      <c r="K20" s="50">
        <v>2</v>
      </c>
      <c r="L20" s="162" t="s">
        <v>254</v>
      </c>
      <c r="M20" s="163"/>
      <c r="N20" s="163"/>
      <c r="O20" s="163"/>
      <c r="P20" s="163"/>
      <c r="Q20" s="163"/>
      <c r="R20" s="163"/>
      <c r="S20" s="163"/>
      <c r="T20" s="163"/>
      <c r="U20" s="163"/>
      <c r="V20" s="167"/>
      <c r="W20" s="167"/>
      <c r="X20" s="218">
        <f>X19-(X19*10/100)</f>
        <v>63.022050000000007</v>
      </c>
      <c r="Y20" s="166"/>
      <c r="Z20" s="166"/>
      <c r="AA20" s="166"/>
      <c r="AB20" s="166"/>
      <c r="AC20" s="166"/>
      <c r="AD20" s="166"/>
      <c r="AE20" s="166"/>
      <c r="AF20" s="166"/>
      <c r="AG20" s="166"/>
      <c r="AH20" s="166"/>
      <c r="AI20" s="166"/>
      <c r="AJ20" s="166"/>
      <c r="AK20" s="93"/>
      <c r="AL20" s="93"/>
      <c r="AM20" s="93"/>
      <c r="AN20" s="7"/>
      <c r="AO20" s="93"/>
    </row>
    <row r="21" spans="1:41" ht="21" customHeight="1">
      <c r="A21" s="93"/>
      <c r="B21" s="2" t="str">
        <f t="shared" si="0"/>
        <v>Sub Centres Total Achievement</v>
      </c>
      <c r="C21" s="3">
        <v>21</v>
      </c>
      <c r="D21" s="93"/>
      <c r="E21" s="58">
        <v>3</v>
      </c>
      <c r="F21" s="158" t="s">
        <v>255</v>
      </c>
      <c r="G21" s="159">
        <f>'Chakhei SC'!G21+'Siata SC'!G21+'Lana SC'!G21</f>
        <v>714</v>
      </c>
      <c r="H21" s="160" t="s">
        <v>251</v>
      </c>
      <c r="I21" s="7"/>
      <c r="J21" s="169">
        <f>G20/G21</f>
        <v>5.7352941176470589</v>
      </c>
      <c r="K21" s="50">
        <v>3</v>
      </c>
      <c r="L21" s="162" t="s">
        <v>256</v>
      </c>
      <c r="M21" s="163"/>
      <c r="N21" s="163"/>
      <c r="O21" s="163"/>
      <c r="P21" s="163"/>
      <c r="Q21" s="163"/>
      <c r="R21" s="163"/>
      <c r="S21" s="163"/>
      <c r="T21" s="163"/>
      <c r="U21" s="163"/>
      <c r="V21" s="167"/>
      <c r="W21" s="167"/>
      <c r="X21" s="218">
        <f>X20-(X20*17.88/1000)</f>
        <v>61.895215746000005</v>
      </c>
      <c r="Y21" s="166"/>
      <c r="Z21" s="166"/>
      <c r="AA21" s="166"/>
      <c r="AB21" s="166"/>
      <c r="AC21" s="166"/>
      <c r="AD21" s="166"/>
      <c r="AE21" s="166"/>
      <c r="AF21" s="166"/>
      <c r="AG21" s="166"/>
      <c r="AH21" s="166"/>
      <c r="AI21" s="166"/>
      <c r="AJ21" s="166"/>
      <c r="AK21" s="93"/>
      <c r="AL21" s="93"/>
      <c r="AM21" s="93"/>
      <c r="AN21" s="7"/>
      <c r="AO21" s="93"/>
    </row>
    <row r="22" spans="1:41" ht="21" customHeight="1">
      <c r="A22" s="93"/>
      <c r="B22" s="2" t="str">
        <f t="shared" si="0"/>
        <v>Sub Centres Total Achievement</v>
      </c>
      <c r="C22" s="3">
        <v>22</v>
      </c>
      <c r="D22" s="93"/>
      <c r="E22" s="58">
        <v>4</v>
      </c>
      <c r="F22" s="158" t="s">
        <v>257</v>
      </c>
      <c r="G22" s="159">
        <f>'Chakhei SC'!G22+'Siata SC'!G22+'Lana SC'!G22</f>
        <v>356</v>
      </c>
      <c r="H22" s="160" t="s">
        <v>251</v>
      </c>
      <c r="I22" s="7"/>
      <c r="J22" s="169"/>
      <c r="K22" s="50">
        <v>4</v>
      </c>
      <c r="L22" s="162" t="s">
        <v>258</v>
      </c>
      <c r="M22" s="163"/>
      <c r="N22" s="163"/>
      <c r="O22" s="163"/>
      <c r="P22" s="163"/>
      <c r="Q22" s="163"/>
      <c r="R22" s="163"/>
      <c r="S22" s="163"/>
      <c r="T22" s="163"/>
      <c r="U22" s="163"/>
      <c r="V22" s="167"/>
      <c r="W22" s="167"/>
      <c r="X22" s="218">
        <f>8.78356409745996*G20/100</f>
        <v>359.68694979098541</v>
      </c>
      <c r="Y22" s="166"/>
      <c r="Z22" s="166"/>
      <c r="AA22" s="166"/>
      <c r="AB22" s="166"/>
      <c r="AC22" s="166"/>
      <c r="AD22" s="166"/>
      <c r="AE22" s="166"/>
      <c r="AF22" s="166"/>
      <c r="AG22" s="166"/>
      <c r="AH22" s="166"/>
      <c r="AI22" s="166"/>
      <c r="AJ22" s="166"/>
      <c r="AK22" s="93"/>
      <c r="AL22" s="93"/>
      <c r="AM22" s="93"/>
      <c r="AN22" s="7"/>
      <c r="AO22" s="93"/>
    </row>
    <row r="23" spans="1:41" ht="21" customHeight="1">
      <c r="A23" s="93"/>
      <c r="B23" s="2" t="str">
        <f t="shared" si="0"/>
        <v>Sub Centres Total Achievement</v>
      </c>
      <c r="C23" s="3">
        <v>23</v>
      </c>
      <c r="D23" s="93"/>
      <c r="E23" s="58">
        <v>5</v>
      </c>
      <c r="F23" s="168" t="s">
        <v>453</v>
      </c>
      <c r="G23" s="159">
        <f>'Chakhei SC'!G23+'Siata SC'!G23+'Lana SC'!G23</f>
        <v>30</v>
      </c>
      <c r="H23" s="160" t="s">
        <v>251</v>
      </c>
      <c r="I23" s="7"/>
      <c r="J23" s="169"/>
      <c r="K23" s="50">
        <v>5</v>
      </c>
      <c r="L23" s="162" t="s">
        <v>260</v>
      </c>
      <c r="M23" s="163"/>
      <c r="N23" s="163"/>
      <c r="O23" s="163"/>
      <c r="P23" s="163"/>
      <c r="Q23" s="163"/>
      <c r="R23" s="163"/>
      <c r="S23" s="163"/>
      <c r="T23" s="163"/>
      <c r="U23" s="163"/>
      <c r="V23" s="167"/>
      <c r="W23" s="167"/>
      <c r="X23" s="218">
        <f>G20*1.6133076913702/100</f>
        <v>66.064949961609685</v>
      </c>
      <c r="Y23" s="166"/>
      <c r="Z23" s="166"/>
      <c r="AA23" s="166"/>
      <c r="AB23" s="166"/>
      <c r="AC23" s="166"/>
      <c r="AD23" s="166"/>
      <c r="AE23" s="166"/>
      <c r="AF23" s="166"/>
      <c r="AG23" s="166"/>
      <c r="AH23" s="166"/>
      <c r="AI23" s="166"/>
      <c r="AJ23" s="166"/>
      <c r="AK23" s="93"/>
      <c r="AL23" s="93"/>
      <c r="AM23" s="93"/>
      <c r="AN23" s="7"/>
      <c r="AO23" s="93"/>
    </row>
    <row r="24" spans="1:41" ht="21" customHeight="1">
      <c r="A24" s="93"/>
      <c r="B24" s="2" t="str">
        <f t="shared" si="0"/>
        <v>Sub Centres Total Achievement</v>
      </c>
      <c r="C24" s="3">
        <v>24</v>
      </c>
      <c r="D24" s="93"/>
      <c r="E24" s="58">
        <v>6</v>
      </c>
      <c r="F24" s="168" t="s">
        <v>261</v>
      </c>
      <c r="G24" s="159">
        <f>'Chakhei SC'!G24+'Siata SC'!G24+'Lana SC'!G24</f>
        <v>14</v>
      </c>
      <c r="H24" s="160" t="s">
        <v>251</v>
      </c>
      <c r="I24" s="7"/>
      <c r="J24" s="169"/>
      <c r="K24" s="50">
        <v>6</v>
      </c>
      <c r="L24" s="162" t="s">
        <v>262</v>
      </c>
      <c r="M24" s="163"/>
      <c r="N24" s="163"/>
      <c r="O24" s="163"/>
      <c r="P24" s="163"/>
      <c r="Q24" s="163"/>
      <c r="R24" s="163"/>
      <c r="S24" s="163"/>
      <c r="T24" s="163"/>
      <c r="U24" s="163"/>
      <c r="V24" s="167"/>
      <c r="W24" s="167"/>
      <c r="X24" s="218">
        <f>G20*1.60524115291335/100</f>
        <v>65.734625211801671</v>
      </c>
      <c r="Y24" s="166"/>
      <c r="Z24" s="166"/>
      <c r="AA24" s="166"/>
      <c r="AB24" s="166"/>
      <c r="AC24" s="166"/>
      <c r="AD24" s="166"/>
      <c r="AE24" s="166"/>
      <c r="AF24" s="166"/>
      <c r="AG24" s="166"/>
      <c r="AH24" s="166"/>
      <c r="AI24" s="166"/>
      <c r="AJ24" s="166"/>
      <c r="AK24" s="93"/>
      <c r="AL24" s="93"/>
      <c r="AM24" s="93"/>
      <c r="AN24" s="7"/>
      <c r="AO24" s="93"/>
    </row>
    <row r="25" spans="1:41" ht="21" customHeight="1">
      <c r="A25" s="93"/>
      <c r="B25" s="2" t="str">
        <f t="shared" si="0"/>
        <v>Sub Centres Total Achievement</v>
      </c>
      <c r="C25" s="3">
        <v>25</v>
      </c>
      <c r="D25" s="93"/>
      <c r="E25" s="58">
        <v>7</v>
      </c>
      <c r="F25" s="168" t="s">
        <v>454</v>
      </c>
      <c r="G25" s="159">
        <f>'Chakhei SC'!G25+'Siata SC'!G25+'Lana SC'!G25</f>
        <v>14</v>
      </c>
      <c r="H25" s="160" t="s">
        <v>251</v>
      </c>
      <c r="I25" s="7"/>
      <c r="J25" s="169"/>
      <c r="K25" s="50">
        <v>7</v>
      </c>
      <c r="L25" s="162" t="s">
        <v>264</v>
      </c>
      <c r="M25" s="163"/>
      <c r="N25" s="163"/>
      <c r="O25" s="163"/>
      <c r="P25" s="163"/>
      <c r="Q25" s="163"/>
      <c r="R25" s="163"/>
      <c r="S25" s="163"/>
      <c r="T25" s="163"/>
      <c r="U25" s="163"/>
      <c r="V25" s="167"/>
      <c r="W25" s="167"/>
      <c r="X25" s="218">
        <f>G20*1.60122805003106/100</f>
        <v>65.570288648771907</v>
      </c>
      <c r="Y25" s="166"/>
      <c r="Z25" s="166"/>
      <c r="AA25" s="166"/>
      <c r="AB25" s="166"/>
      <c r="AC25" s="166"/>
      <c r="AD25" s="166"/>
      <c r="AE25" s="166"/>
      <c r="AF25" s="166"/>
      <c r="AG25" s="166"/>
      <c r="AH25" s="166"/>
      <c r="AI25" s="166"/>
      <c r="AJ25" s="166"/>
      <c r="AK25" s="93"/>
      <c r="AL25" s="93"/>
      <c r="AM25" s="93"/>
      <c r="AN25" s="7"/>
      <c r="AO25" s="93"/>
    </row>
    <row r="26" spans="1:41" ht="21" customHeight="1">
      <c r="A26" s="93"/>
      <c r="B26" s="2" t="str">
        <f t="shared" si="0"/>
        <v>Sub Centres Total Achievement</v>
      </c>
      <c r="C26" s="3">
        <v>26</v>
      </c>
      <c r="D26" s="93"/>
      <c r="E26" s="58">
        <v>8</v>
      </c>
      <c r="F26" s="168" t="s">
        <v>265</v>
      </c>
      <c r="G26" s="159">
        <f>'Chakhei SC'!G26+'Siata SC'!G26+'Lana SC'!G26</f>
        <v>85</v>
      </c>
      <c r="H26" s="160" t="s">
        <v>251</v>
      </c>
      <c r="I26" s="7"/>
      <c r="J26" s="169"/>
      <c r="K26" s="50">
        <v>8</v>
      </c>
      <c r="L26" s="162" t="s">
        <v>266</v>
      </c>
      <c r="M26" s="163"/>
      <c r="N26" s="163"/>
      <c r="O26" s="163"/>
      <c r="P26" s="163"/>
      <c r="Q26" s="163"/>
      <c r="R26" s="163"/>
      <c r="S26" s="163"/>
      <c r="T26" s="163"/>
      <c r="U26" s="163"/>
      <c r="V26" s="167"/>
      <c r="W26" s="167"/>
      <c r="X26" s="218">
        <f>X24*9</f>
        <v>591.61162690621506</v>
      </c>
      <c r="Y26" s="166"/>
      <c r="Z26" s="166"/>
      <c r="AA26" s="166"/>
      <c r="AB26" s="166"/>
      <c r="AC26" s="166"/>
      <c r="AD26" s="166"/>
      <c r="AE26" s="166"/>
      <c r="AF26" s="166"/>
      <c r="AG26" s="166"/>
      <c r="AH26" s="166"/>
      <c r="AI26" s="166"/>
      <c r="AJ26" s="166"/>
      <c r="AK26" s="93"/>
      <c r="AL26" s="93"/>
      <c r="AM26" s="93"/>
      <c r="AN26" s="7"/>
      <c r="AO26" s="93"/>
    </row>
    <row r="27" spans="1:41" ht="21" customHeight="1">
      <c r="A27" s="93"/>
      <c r="B27" s="2" t="str">
        <f t="shared" si="0"/>
        <v>Sub Centres Total Achievement</v>
      </c>
      <c r="C27" s="3">
        <v>27</v>
      </c>
      <c r="D27" s="93"/>
      <c r="E27" s="58">
        <v>9</v>
      </c>
      <c r="F27" s="168" t="s">
        <v>455</v>
      </c>
      <c r="G27" s="159">
        <f>'Chakhei SC'!G27+'Siata SC'!G27+'Lana SC'!G27</f>
        <v>22</v>
      </c>
      <c r="H27" s="160" t="s">
        <v>251</v>
      </c>
      <c r="I27" s="7"/>
      <c r="J27" s="169"/>
      <c r="K27" s="50">
        <v>9</v>
      </c>
      <c r="L27" s="162" t="s">
        <v>456</v>
      </c>
      <c r="M27" s="163"/>
      <c r="N27" s="163"/>
      <c r="O27" s="163"/>
      <c r="P27" s="163"/>
      <c r="Q27" s="163"/>
      <c r="R27" s="163"/>
      <c r="S27" s="163"/>
      <c r="T27" s="163"/>
      <c r="U27" s="163"/>
      <c r="V27" s="167"/>
      <c r="W27" s="167"/>
      <c r="X27" s="218">
        <f>37*G20/100</f>
        <v>1515.15</v>
      </c>
      <c r="Y27" s="166"/>
      <c r="Z27" s="166"/>
      <c r="AA27" s="166"/>
      <c r="AB27" s="166"/>
      <c r="AC27" s="166"/>
      <c r="AD27" s="166"/>
      <c r="AE27" s="166"/>
      <c r="AF27" s="166"/>
      <c r="AG27" s="166"/>
      <c r="AH27" s="166"/>
      <c r="AI27" s="166"/>
      <c r="AJ27" s="166"/>
      <c r="AK27" s="93"/>
      <c r="AL27" s="93"/>
      <c r="AM27" s="93"/>
      <c r="AN27" s="7"/>
      <c r="AO27" s="93"/>
    </row>
    <row r="28" spans="1:41" ht="21" customHeight="1">
      <c r="A28" s="93"/>
      <c r="B28" s="2" t="str">
        <f t="shared" si="0"/>
        <v>Sub Centres Total Achievement</v>
      </c>
      <c r="C28" s="3">
        <v>28</v>
      </c>
      <c r="D28" s="93"/>
      <c r="E28" s="58">
        <v>10</v>
      </c>
      <c r="F28" s="168" t="s">
        <v>269</v>
      </c>
      <c r="G28" s="159">
        <f>'Chakhei SC'!G28+'Siata SC'!G28+'Lana SC'!G28</f>
        <v>6</v>
      </c>
      <c r="H28" s="160" t="s">
        <v>251</v>
      </c>
      <c r="I28" s="7"/>
      <c r="J28" s="169"/>
      <c r="K28" s="50">
        <v>10</v>
      </c>
      <c r="L28" s="162" t="s">
        <v>457</v>
      </c>
      <c r="M28" s="163"/>
      <c r="N28" s="163"/>
      <c r="O28" s="163"/>
      <c r="P28" s="163"/>
      <c r="Q28" s="163"/>
      <c r="R28" s="163"/>
      <c r="S28" s="163"/>
      <c r="T28" s="163"/>
      <c r="U28" s="163"/>
      <c r="V28" s="167"/>
      <c r="W28" s="167"/>
      <c r="X28" s="218">
        <f>X27</f>
        <v>1515.15</v>
      </c>
      <c r="Y28" s="166"/>
      <c r="Z28" s="166"/>
      <c r="AA28" s="166"/>
      <c r="AB28" s="166"/>
      <c r="AC28" s="166"/>
      <c r="AD28" s="166"/>
      <c r="AE28" s="166"/>
      <c r="AF28" s="166"/>
      <c r="AG28" s="166"/>
      <c r="AH28" s="166"/>
      <c r="AI28" s="166"/>
      <c r="AJ28" s="166"/>
      <c r="AK28" s="93"/>
      <c r="AL28" s="93"/>
      <c r="AM28" s="93"/>
      <c r="AN28" s="7"/>
      <c r="AO28" s="93"/>
    </row>
    <row r="29" spans="1:41" ht="21" customHeight="1">
      <c r="A29" s="93"/>
      <c r="B29" s="2" t="str">
        <f t="shared" si="0"/>
        <v>Sub Centres Total Achievement</v>
      </c>
      <c r="C29" s="3">
        <v>29</v>
      </c>
      <c r="D29" s="93"/>
      <c r="E29" s="58">
        <v>11</v>
      </c>
      <c r="F29" s="170" t="s">
        <v>271</v>
      </c>
      <c r="G29" s="159">
        <f>'Chakhei SC'!G29+'Siata SC'!G29+'Lana SC'!G29</f>
        <v>0</v>
      </c>
      <c r="H29" s="160" t="s">
        <v>251</v>
      </c>
      <c r="I29" s="7"/>
      <c r="J29" s="169"/>
      <c r="K29" s="50">
        <v>11</v>
      </c>
      <c r="L29" s="162" t="s">
        <v>458</v>
      </c>
      <c r="M29" s="163"/>
      <c r="N29" s="163"/>
      <c r="O29" s="163"/>
      <c r="P29" s="163"/>
      <c r="Q29" s="163"/>
      <c r="R29" s="163"/>
      <c r="S29" s="163"/>
      <c r="T29" s="163"/>
      <c r="U29" s="163"/>
      <c r="V29" s="167"/>
      <c r="W29" s="167"/>
      <c r="X29" s="218">
        <f>X27</f>
        <v>1515.15</v>
      </c>
      <c r="Y29" s="166"/>
      <c r="Z29" s="166"/>
      <c r="AA29" s="166"/>
      <c r="AB29" s="166"/>
      <c r="AC29" s="166"/>
      <c r="AD29" s="166"/>
      <c r="AE29" s="166"/>
      <c r="AF29" s="166"/>
      <c r="AG29" s="166"/>
      <c r="AH29" s="166"/>
      <c r="AI29" s="166"/>
      <c r="AJ29" s="166"/>
      <c r="AK29" s="93"/>
      <c r="AL29" s="93"/>
      <c r="AM29" s="93"/>
      <c r="AN29" s="7"/>
      <c r="AO29" s="93"/>
    </row>
    <row r="30" spans="1:41" ht="21" customHeight="1">
      <c r="A30" s="93"/>
      <c r="B30" s="2" t="str">
        <f t="shared" si="0"/>
        <v>Sub Centres Total Achievement</v>
      </c>
      <c r="C30" s="3">
        <v>30</v>
      </c>
      <c r="D30" s="93"/>
      <c r="E30" s="58">
        <v>12</v>
      </c>
      <c r="F30" s="170" t="s">
        <v>273</v>
      </c>
      <c r="G30" s="159">
        <f>'Chakhei SC'!G30+'Siata SC'!G30+'Lana SC'!G30</f>
        <v>1</v>
      </c>
      <c r="H30" s="160" t="s">
        <v>251</v>
      </c>
      <c r="I30" s="7"/>
      <c r="J30" s="220"/>
      <c r="K30" s="50">
        <v>12</v>
      </c>
      <c r="L30" s="162" t="s">
        <v>459</v>
      </c>
      <c r="M30" s="163"/>
      <c r="N30" s="163"/>
      <c r="O30" s="163"/>
      <c r="P30" s="163"/>
      <c r="Q30" s="163"/>
      <c r="R30" s="163"/>
      <c r="S30" s="163"/>
      <c r="T30" s="163"/>
      <c r="U30" s="163"/>
      <c r="V30" s="167"/>
      <c r="W30" s="167"/>
      <c r="X30" s="218">
        <f>X27</f>
        <v>1515.15</v>
      </c>
      <c r="Y30" s="166"/>
      <c r="Z30" s="166"/>
      <c r="AA30" s="166"/>
      <c r="AB30" s="166"/>
      <c r="AC30" s="166"/>
      <c r="AD30" s="166"/>
      <c r="AE30" s="166"/>
      <c r="AF30" s="166"/>
      <c r="AG30" s="166"/>
      <c r="AH30" s="166"/>
      <c r="AI30" s="166"/>
      <c r="AJ30" s="166"/>
      <c r="AK30" s="93"/>
      <c r="AL30" s="93"/>
      <c r="AM30" s="93"/>
      <c r="AN30" s="7"/>
      <c r="AO30" s="93"/>
    </row>
    <row r="31" spans="1:41" ht="21" customHeight="1">
      <c r="A31" s="93"/>
      <c r="B31" s="2" t="str">
        <f t="shared" si="0"/>
        <v>Sub Centres Total Achievement</v>
      </c>
      <c r="C31" s="3">
        <v>31</v>
      </c>
      <c r="D31" s="93"/>
      <c r="E31" s="58">
        <v>13</v>
      </c>
      <c r="F31" s="158" t="s">
        <v>275</v>
      </c>
      <c r="G31" s="159">
        <f>'Chakhei SC'!G31+'Siata SC'!G31+'Lana SC'!G31</f>
        <v>270</v>
      </c>
      <c r="H31" s="160" t="s">
        <v>251</v>
      </c>
      <c r="I31" s="7"/>
      <c r="J31" s="220"/>
      <c r="K31" s="50">
        <v>13</v>
      </c>
      <c r="L31" s="162" t="s">
        <v>460</v>
      </c>
      <c r="M31" s="163"/>
      <c r="N31" s="163"/>
      <c r="O31" s="163"/>
      <c r="P31" s="163"/>
      <c r="Q31" s="163"/>
      <c r="R31" s="163"/>
      <c r="S31" s="163"/>
      <c r="T31" s="163"/>
      <c r="U31" s="163"/>
      <c r="V31" s="167"/>
      <c r="W31" s="167"/>
      <c r="X31" s="218">
        <f>49*X27/100</f>
        <v>742.4235000000001</v>
      </c>
      <c r="Y31" s="166"/>
      <c r="Z31" s="166"/>
      <c r="AA31" s="166"/>
      <c r="AB31" s="166"/>
      <c r="AC31" s="166"/>
      <c r="AD31" s="166"/>
      <c r="AE31" s="166"/>
      <c r="AF31" s="166"/>
      <c r="AG31" s="166"/>
      <c r="AH31" s="166"/>
      <c r="AI31" s="166"/>
      <c r="AJ31" s="166"/>
      <c r="AK31" s="93"/>
      <c r="AL31" s="93"/>
      <c r="AM31" s="93"/>
      <c r="AN31" s="7"/>
      <c r="AO31" s="93"/>
    </row>
    <row r="32" spans="1:41" ht="21" customHeight="1">
      <c r="A32" s="93"/>
      <c r="B32" s="2" t="str">
        <f t="shared" si="0"/>
        <v>Sub Centres Total Achievement</v>
      </c>
      <c r="C32" s="3">
        <v>32</v>
      </c>
      <c r="D32" s="93"/>
      <c r="E32" s="58">
        <v>14</v>
      </c>
      <c r="F32" s="158" t="s">
        <v>277</v>
      </c>
      <c r="G32" s="159">
        <f>'Chakhei SC'!G32+'Siata SC'!G32+'Lana SC'!G32</f>
        <v>73</v>
      </c>
      <c r="H32" s="160" t="s">
        <v>251</v>
      </c>
      <c r="I32" s="7"/>
      <c r="J32" s="220"/>
      <c r="K32" s="50">
        <v>14</v>
      </c>
      <c r="L32" s="162" t="s">
        <v>461</v>
      </c>
      <c r="M32" s="163"/>
      <c r="N32" s="163"/>
      <c r="O32" s="163"/>
      <c r="P32" s="163"/>
      <c r="Q32" s="163"/>
      <c r="R32" s="163"/>
      <c r="S32" s="163"/>
      <c r="T32" s="163"/>
      <c r="U32" s="163"/>
      <c r="V32" s="167"/>
      <c r="W32" s="167"/>
      <c r="X32" s="218">
        <f>49*X27/100</f>
        <v>742.4235000000001</v>
      </c>
      <c r="Y32" s="166"/>
      <c r="Z32" s="166"/>
      <c r="AA32" s="166"/>
      <c r="AB32" s="166"/>
      <c r="AC32" s="166"/>
      <c r="AD32" s="166"/>
      <c r="AE32" s="166"/>
      <c r="AF32" s="166"/>
      <c r="AG32" s="166"/>
      <c r="AH32" s="166"/>
      <c r="AI32" s="166"/>
      <c r="AJ32" s="166"/>
      <c r="AK32" s="93"/>
      <c r="AL32" s="93"/>
      <c r="AM32" s="93"/>
      <c r="AN32" s="7"/>
      <c r="AO32" s="93"/>
    </row>
    <row r="33" spans="1:41" ht="18" customHeight="1">
      <c r="A33" s="93"/>
      <c r="B33" s="2" t="str">
        <f t="shared" si="0"/>
        <v>Sub Centres Total Achievement</v>
      </c>
      <c r="C33" s="3">
        <v>33</v>
      </c>
      <c r="D33" s="220"/>
      <c r="E33" s="58">
        <v>15</v>
      </c>
      <c r="F33" s="158" t="s">
        <v>279</v>
      </c>
      <c r="G33" s="159">
        <f>'Chakhei SC'!G33+'Siata SC'!G33+'Lana SC'!G33</f>
        <v>9</v>
      </c>
      <c r="H33" s="220"/>
      <c r="I33" s="220"/>
      <c r="J33" s="220"/>
      <c r="K33" s="50">
        <v>15</v>
      </c>
      <c r="L33" s="162" t="s">
        <v>462</v>
      </c>
      <c r="M33" s="163"/>
      <c r="N33" s="163"/>
      <c r="O33" s="163"/>
      <c r="P33" s="163"/>
      <c r="Q33" s="163"/>
      <c r="R33" s="163"/>
      <c r="S33" s="163"/>
      <c r="T33" s="163"/>
      <c r="U33" s="163"/>
      <c r="V33" s="167"/>
      <c r="W33" s="167"/>
      <c r="X33" s="218">
        <f>12*G20/100</f>
        <v>491.4</v>
      </c>
      <c r="Y33" s="166"/>
      <c r="Z33" s="166"/>
      <c r="AA33" s="166"/>
      <c r="AB33" s="166"/>
      <c r="AC33" s="166"/>
      <c r="AD33" s="166"/>
      <c r="AE33" s="166"/>
      <c r="AF33" s="166"/>
      <c r="AG33" s="166"/>
      <c r="AH33" s="166"/>
      <c r="AI33" s="166"/>
      <c r="AJ33" s="166"/>
      <c r="AK33" s="93"/>
      <c r="AL33" s="93"/>
      <c r="AM33" s="93"/>
      <c r="AN33" s="7"/>
      <c r="AO33" s="93"/>
    </row>
    <row r="34" spans="1:41" ht="40.5" customHeight="1">
      <c r="A34" s="93"/>
      <c r="B34" s="2" t="str">
        <f t="shared" si="0"/>
        <v>Sub Centres Total Achievement</v>
      </c>
      <c r="C34" s="3">
        <v>34</v>
      </c>
      <c r="D34" s="93"/>
      <c r="E34" s="171" t="s">
        <v>281</v>
      </c>
      <c r="F34" s="172" t="s">
        <v>282</v>
      </c>
      <c r="G34" s="109"/>
      <c r="H34" s="7"/>
      <c r="I34" s="7"/>
      <c r="J34" s="220"/>
      <c r="K34" s="221"/>
      <c r="L34" s="7"/>
      <c r="M34" s="222"/>
      <c r="N34" s="222"/>
      <c r="O34" s="222"/>
      <c r="P34" s="222"/>
      <c r="Q34" s="222"/>
      <c r="R34" s="222"/>
      <c r="S34" s="222"/>
      <c r="T34" s="222"/>
      <c r="U34" s="222"/>
      <c r="V34" s="222"/>
      <c r="W34" s="222"/>
      <c r="X34" s="2"/>
      <c r="Y34" s="2"/>
      <c r="Z34" s="2"/>
      <c r="AA34" s="2"/>
      <c r="AB34" s="2"/>
      <c r="AC34" s="2"/>
      <c r="AD34" s="2"/>
      <c r="AE34" s="2"/>
      <c r="AF34" s="2"/>
      <c r="AG34" s="2"/>
      <c r="AH34" s="2"/>
      <c r="AI34" s="2"/>
      <c r="AJ34" s="2"/>
      <c r="AK34" s="93"/>
      <c r="AL34" s="93"/>
      <c r="AM34" s="93"/>
      <c r="AN34" s="222"/>
      <c r="AO34" s="93"/>
    </row>
    <row r="35" spans="1:41" ht="1.5" customHeight="1">
      <c r="A35" s="93"/>
      <c r="B35" s="2" t="str">
        <f t="shared" si="0"/>
        <v>Sub Centres Total Achievement</v>
      </c>
      <c r="C35" s="3">
        <v>35</v>
      </c>
      <c r="D35" s="93"/>
      <c r="E35" s="4"/>
      <c r="F35" s="4"/>
      <c r="G35" s="109"/>
      <c r="H35" s="7"/>
      <c r="I35" s="7"/>
      <c r="J35" s="7"/>
      <c r="K35" s="7"/>
      <c r="L35" s="7"/>
      <c r="M35" s="7"/>
      <c r="N35" s="7"/>
      <c r="O35" s="7"/>
      <c r="P35" s="7"/>
      <c r="Q35" s="7"/>
      <c r="R35" s="7"/>
      <c r="S35" s="7"/>
      <c r="T35" s="7"/>
      <c r="U35" s="8"/>
      <c r="V35" s="7"/>
      <c r="W35" s="7"/>
      <c r="X35" s="2"/>
      <c r="Y35" s="2"/>
      <c r="Z35" s="2"/>
      <c r="AA35" s="2"/>
      <c r="AB35" s="2"/>
      <c r="AC35" s="2"/>
      <c r="AD35" s="2"/>
      <c r="AE35" s="2"/>
      <c r="AF35" s="2"/>
      <c r="AG35" s="2"/>
      <c r="AH35" s="2"/>
      <c r="AI35" s="2"/>
      <c r="AJ35" s="2"/>
      <c r="AK35" s="93"/>
      <c r="AL35" s="93"/>
      <c r="AM35" s="93"/>
      <c r="AN35" s="7"/>
      <c r="AO35" s="93"/>
    </row>
    <row r="36" spans="1:41" ht="16.5" customHeight="1">
      <c r="A36" s="93"/>
      <c r="B36" s="2" t="str">
        <f t="shared" si="0"/>
        <v>Sub Centres Total Achievement</v>
      </c>
      <c r="C36" s="3">
        <v>36</v>
      </c>
      <c r="D36" s="4" t="s">
        <v>55</v>
      </c>
      <c r="E36" s="43" t="s">
        <v>463</v>
      </c>
      <c r="F36" s="44"/>
      <c r="G36" s="118" t="s">
        <v>57</v>
      </c>
      <c r="H36" s="46" t="s">
        <v>28</v>
      </c>
      <c r="I36" s="46" t="s">
        <v>29</v>
      </c>
      <c r="J36" s="46" t="s">
        <v>30</v>
      </c>
      <c r="K36" s="46" t="s">
        <v>31</v>
      </c>
      <c r="L36" s="46" t="s">
        <v>32</v>
      </c>
      <c r="M36" s="46" t="s">
        <v>33</v>
      </c>
      <c r="N36" s="46" t="s">
        <v>34</v>
      </c>
      <c r="O36" s="46" t="s">
        <v>35</v>
      </c>
      <c r="P36" s="46" t="s">
        <v>36</v>
      </c>
      <c r="Q36" s="46" t="s">
        <v>37</v>
      </c>
      <c r="R36" s="46" t="s">
        <v>38</v>
      </c>
      <c r="S36" s="46" t="s">
        <v>39</v>
      </c>
      <c r="T36" s="46" t="s">
        <v>40</v>
      </c>
      <c r="U36" s="47" t="s">
        <v>41</v>
      </c>
      <c r="V36" s="48" t="s">
        <v>42</v>
      </c>
      <c r="W36" s="175" t="s">
        <v>123</v>
      </c>
      <c r="X36" s="46" t="s">
        <v>44</v>
      </c>
      <c r="Y36" s="176"/>
      <c r="Z36" s="176"/>
      <c r="AA36" s="176"/>
      <c r="AB36" s="176"/>
      <c r="AC36" s="176"/>
      <c r="AD36" s="176"/>
      <c r="AE36" s="176"/>
      <c r="AF36" s="176"/>
      <c r="AG36" s="176"/>
      <c r="AH36" s="176"/>
      <c r="AI36" s="176"/>
      <c r="AJ36" s="176"/>
      <c r="AK36" s="93"/>
      <c r="AL36" s="93"/>
      <c r="AM36" s="93"/>
      <c r="AN36" s="46" t="s">
        <v>124</v>
      </c>
      <c r="AO36" s="93"/>
    </row>
    <row r="37" spans="1:41" ht="1.5" customHeight="1">
      <c r="A37" s="93"/>
      <c r="B37" s="2" t="str">
        <f t="shared" si="0"/>
        <v>Sub Centres Total Achievement</v>
      </c>
      <c r="C37" s="3">
        <v>37</v>
      </c>
      <c r="D37" s="42"/>
      <c r="E37" s="3"/>
      <c r="F37" s="4"/>
      <c r="G37" s="109"/>
      <c r="H37" s="7"/>
      <c r="I37" s="7"/>
      <c r="J37" s="7"/>
      <c r="K37" s="7"/>
      <c r="L37" s="7"/>
      <c r="M37" s="7"/>
      <c r="N37" s="7"/>
      <c r="O37" s="7"/>
      <c r="P37" s="7"/>
      <c r="Q37" s="7"/>
      <c r="R37" s="7"/>
      <c r="S37" s="7"/>
      <c r="T37" s="7"/>
      <c r="U37" s="8"/>
      <c r="V37" s="7"/>
      <c r="W37" s="8"/>
      <c r="X37" s="2"/>
      <c r="Y37" s="2"/>
      <c r="Z37" s="2"/>
      <c r="AA37" s="2"/>
      <c r="AB37" s="2"/>
      <c r="AC37" s="2"/>
      <c r="AD37" s="2"/>
      <c r="AE37" s="2"/>
      <c r="AF37" s="2"/>
      <c r="AG37" s="2"/>
      <c r="AH37" s="2"/>
      <c r="AI37" s="2"/>
      <c r="AJ37" s="2"/>
      <c r="AK37" s="93"/>
      <c r="AL37" s="93"/>
      <c r="AM37" s="93"/>
      <c r="AN37" s="7"/>
      <c r="AO37" s="93"/>
    </row>
    <row r="38" spans="1:41" ht="12" customHeight="1">
      <c r="A38" s="93"/>
      <c r="B38" s="2" t="str">
        <f t="shared" si="0"/>
        <v>Sub Centres Total Achievement</v>
      </c>
      <c r="C38" s="3">
        <v>38</v>
      </c>
      <c r="D38" s="223"/>
      <c r="E38" s="54">
        <v>1</v>
      </c>
      <c r="F38" s="59" t="s">
        <v>464</v>
      </c>
      <c r="G38" s="224" t="s">
        <v>251</v>
      </c>
      <c r="H38" s="61">
        <f>'Chakhei SC'!H38+'Siata SC'!H38+'Lana SC'!H38</f>
        <v>13</v>
      </c>
      <c r="I38" s="61">
        <f>'Chakhei SC'!I38+'Siata SC'!I38+'Lana SC'!I38</f>
        <v>8</v>
      </c>
      <c r="J38" s="61">
        <f>'Chakhei SC'!J38+'Siata SC'!J38+'Lana SC'!J38</f>
        <v>13</v>
      </c>
      <c r="K38" s="61">
        <f>'Chakhei SC'!K38+'Siata SC'!K38+'Lana SC'!K38</f>
        <v>0</v>
      </c>
      <c r="L38" s="61">
        <f>'Chakhei SC'!L38+'Siata SC'!L38+'Lana SC'!L38</f>
        <v>0</v>
      </c>
      <c r="M38" s="61">
        <f>'Chakhei SC'!M38+'Siata SC'!M38+'Lana SC'!M38</f>
        <v>0</v>
      </c>
      <c r="N38" s="61">
        <f>'Chakhei SC'!N38+'Siata SC'!N38+'Lana SC'!N38</f>
        <v>0</v>
      </c>
      <c r="O38" s="61">
        <f>'Chakhei SC'!O38+'Siata SC'!O38+'Lana SC'!O38</f>
        <v>0</v>
      </c>
      <c r="P38" s="61">
        <f>'Chakhei SC'!P38+'Siata SC'!P38+'Lana SC'!P38</f>
        <v>0</v>
      </c>
      <c r="Q38" s="61">
        <f>'Chakhei SC'!Q38+'Siata SC'!Q38+'Lana SC'!Q38</f>
        <v>0</v>
      </c>
      <c r="R38" s="61">
        <f>'Chakhei SC'!R38+'Siata SC'!R38+'Lana SC'!R38</f>
        <v>1</v>
      </c>
      <c r="S38" s="61">
        <f>'Chakhei SC'!S38+'Siata SC'!S38+'Lana SC'!S38</f>
        <v>2</v>
      </c>
      <c r="T38" s="62">
        <f t="shared" ref="T38:T65" si="1">SUM(H38:S38)</f>
        <v>37</v>
      </c>
      <c r="U38" s="63">
        <f>X19</f>
        <v>70.024500000000003</v>
      </c>
      <c r="V38" s="75">
        <f t="shared" ref="V38:V44" si="2">T38/U38</f>
        <v>0.52838649329877396</v>
      </c>
      <c r="W38" s="89">
        <v>5</v>
      </c>
      <c r="X38" s="73"/>
      <c r="Y38" s="180"/>
      <c r="Z38" s="180"/>
      <c r="AA38" s="180"/>
      <c r="AB38" s="180"/>
      <c r="AC38" s="180"/>
      <c r="AD38" s="180"/>
      <c r="AE38" s="180"/>
      <c r="AF38" s="180"/>
      <c r="AG38" s="180"/>
      <c r="AH38" s="180"/>
      <c r="AI38" s="180"/>
      <c r="AJ38" s="180"/>
      <c r="AK38" s="93"/>
      <c r="AL38" s="93"/>
      <c r="AM38" s="93"/>
      <c r="AN38" s="130" t="s">
        <v>465</v>
      </c>
      <c r="AO38" s="93"/>
    </row>
    <row r="39" spans="1:41" ht="12" customHeight="1">
      <c r="A39" s="93"/>
      <c r="B39" s="2" t="str">
        <f t="shared" si="0"/>
        <v>Sub Centres Total Achievement</v>
      </c>
      <c r="C39" s="3">
        <v>39</v>
      </c>
      <c r="D39" s="83"/>
      <c r="E39" s="58">
        <v>2</v>
      </c>
      <c r="F39" s="71" t="s">
        <v>466</v>
      </c>
      <c r="G39" s="224" t="s">
        <v>251</v>
      </c>
      <c r="H39" s="61">
        <f>'Chakhei SC'!H39+'Siata SC'!H39+'Lana SC'!H39</f>
        <v>12</v>
      </c>
      <c r="I39" s="61">
        <f>'Chakhei SC'!I39+'Siata SC'!I39+'Lana SC'!I39</f>
        <v>7</v>
      </c>
      <c r="J39" s="61">
        <f>'Chakhei SC'!J39+'Siata SC'!J39+'Lana SC'!J39</f>
        <v>13</v>
      </c>
      <c r="K39" s="61">
        <f>'Chakhei SC'!K39+'Siata SC'!K39+'Lana SC'!K39</f>
        <v>0</v>
      </c>
      <c r="L39" s="61">
        <f>'Chakhei SC'!L39+'Siata SC'!L39+'Lana SC'!L39</f>
        <v>0</v>
      </c>
      <c r="M39" s="61">
        <f>'Chakhei SC'!M39+'Siata SC'!M39+'Lana SC'!M39</f>
        <v>0</v>
      </c>
      <c r="N39" s="61">
        <f>'Chakhei SC'!N39+'Siata SC'!N39+'Lana SC'!N39</f>
        <v>0</v>
      </c>
      <c r="O39" s="61">
        <f>'Chakhei SC'!O39+'Siata SC'!O39+'Lana SC'!O39</f>
        <v>0</v>
      </c>
      <c r="P39" s="61">
        <f>'Chakhei SC'!P39+'Siata SC'!P39+'Lana SC'!P39</f>
        <v>0</v>
      </c>
      <c r="Q39" s="61">
        <f>'Chakhei SC'!Q39+'Siata SC'!Q39+'Lana SC'!Q39</f>
        <v>0</v>
      </c>
      <c r="R39" s="61">
        <f>'Chakhei SC'!R39+'Siata SC'!R39+'Lana SC'!R39</f>
        <v>1</v>
      </c>
      <c r="S39" s="61">
        <f>'Chakhei SC'!S39+'Siata SC'!S39+'Lana SC'!S39</f>
        <v>2</v>
      </c>
      <c r="T39" s="62">
        <f t="shared" si="1"/>
        <v>35</v>
      </c>
      <c r="U39" s="63">
        <f>T38</f>
        <v>37</v>
      </c>
      <c r="V39" s="75">
        <f t="shared" si="2"/>
        <v>0.94594594594594594</v>
      </c>
      <c r="W39" s="89">
        <v>10</v>
      </c>
      <c r="X39" s="73"/>
      <c r="Y39" s="180"/>
      <c r="Z39" s="180"/>
      <c r="AA39" s="180"/>
      <c r="AB39" s="180"/>
      <c r="AC39" s="180"/>
      <c r="AD39" s="180"/>
      <c r="AE39" s="180"/>
      <c r="AF39" s="180"/>
      <c r="AG39" s="180"/>
      <c r="AH39" s="180"/>
      <c r="AI39" s="180"/>
      <c r="AJ39" s="180"/>
      <c r="AK39" s="93"/>
      <c r="AL39" s="93"/>
      <c r="AM39" s="93"/>
      <c r="AN39" s="130" t="s">
        <v>288</v>
      </c>
      <c r="AO39" s="93"/>
    </row>
    <row r="40" spans="1:41" ht="12" customHeight="1">
      <c r="A40" s="93"/>
      <c r="B40" s="2" t="str">
        <f t="shared" si="0"/>
        <v>Sub Centres Total Achievement</v>
      </c>
      <c r="C40" s="3">
        <v>40</v>
      </c>
      <c r="D40" s="83"/>
      <c r="E40" s="58">
        <v>3</v>
      </c>
      <c r="F40" s="71" t="s">
        <v>467</v>
      </c>
      <c r="G40" s="224" t="s">
        <v>251</v>
      </c>
      <c r="H40" s="61">
        <f>'Chakhei SC'!H40+'Siata SC'!H40+'Lana SC'!H40</f>
        <v>5</v>
      </c>
      <c r="I40" s="61">
        <f>'Chakhei SC'!I40+'Siata SC'!I40+'Lana SC'!I40</f>
        <v>3</v>
      </c>
      <c r="J40" s="61">
        <f>'Chakhei SC'!J40+'Siata SC'!J40+'Lana SC'!J40</f>
        <v>4</v>
      </c>
      <c r="K40" s="61">
        <f>'Chakhei SC'!K40+'Siata SC'!K40+'Lana SC'!K40</f>
        <v>0</v>
      </c>
      <c r="L40" s="61">
        <f>'Chakhei SC'!L40+'Siata SC'!L40+'Lana SC'!L40</f>
        <v>0</v>
      </c>
      <c r="M40" s="61">
        <f>'Chakhei SC'!M40+'Siata SC'!M40+'Lana SC'!M40</f>
        <v>0</v>
      </c>
      <c r="N40" s="61">
        <f>'Chakhei SC'!N40+'Siata SC'!N40+'Lana SC'!N40</f>
        <v>0</v>
      </c>
      <c r="O40" s="61">
        <f>'Chakhei SC'!O40+'Siata SC'!O40+'Lana SC'!O40</f>
        <v>0</v>
      </c>
      <c r="P40" s="61">
        <f>'Chakhei SC'!P40+'Siata SC'!P40+'Lana SC'!P40</f>
        <v>0</v>
      </c>
      <c r="Q40" s="61">
        <f>'Chakhei SC'!Q40+'Siata SC'!Q40+'Lana SC'!Q40</f>
        <v>0</v>
      </c>
      <c r="R40" s="61">
        <f>'Chakhei SC'!R40+'Siata SC'!R40+'Lana SC'!R40</f>
        <v>0</v>
      </c>
      <c r="S40" s="61">
        <f>'Chakhei SC'!S40+'Siata SC'!S40+'Lana SC'!S40</f>
        <v>0</v>
      </c>
      <c r="T40" s="62">
        <f t="shared" si="1"/>
        <v>12</v>
      </c>
      <c r="U40" s="63">
        <f t="shared" ref="U40:U43" si="3">U39</f>
        <v>37</v>
      </c>
      <c r="V40" s="75">
        <f t="shared" si="2"/>
        <v>0.32432432432432434</v>
      </c>
      <c r="W40" s="89">
        <v>10</v>
      </c>
      <c r="X40" s="66"/>
      <c r="Y40" s="183"/>
      <c r="Z40" s="183"/>
      <c r="AA40" s="183"/>
      <c r="AB40" s="183"/>
      <c r="AC40" s="183"/>
      <c r="AD40" s="183"/>
      <c r="AE40" s="183"/>
      <c r="AF40" s="183"/>
      <c r="AG40" s="183"/>
      <c r="AH40" s="183"/>
      <c r="AI40" s="183"/>
      <c r="AJ40" s="183"/>
      <c r="AK40" s="93"/>
      <c r="AL40" s="93"/>
      <c r="AM40" s="93"/>
      <c r="AN40" s="130" t="s">
        <v>288</v>
      </c>
      <c r="AO40" s="93"/>
    </row>
    <row r="41" spans="1:41" ht="12" customHeight="1">
      <c r="A41" s="93"/>
      <c r="B41" s="2" t="str">
        <f t="shared" si="0"/>
        <v>Sub Centres Total Achievement</v>
      </c>
      <c r="C41" s="3">
        <v>41</v>
      </c>
      <c r="D41" s="42"/>
      <c r="E41" s="54">
        <v>4</v>
      </c>
      <c r="F41" s="71" t="s">
        <v>291</v>
      </c>
      <c r="G41" s="224" t="s">
        <v>251</v>
      </c>
      <c r="H41" s="61">
        <f>'Chakhei SC'!H41+'Siata SC'!H41+'Lana SC'!H41</f>
        <v>7</v>
      </c>
      <c r="I41" s="61">
        <f>'Chakhei SC'!I41+'Siata SC'!I41+'Lana SC'!I41</f>
        <v>7</v>
      </c>
      <c r="J41" s="61">
        <f>'Chakhei SC'!J41+'Siata SC'!J41+'Lana SC'!J41</f>
        <v>4</v>
      </c>
      <c r="K41" s="61">
        <f>'Chakhei SC'!K41+'Siata SC'!K41+'Lana SC'!K41</f>
        <v>0</v>
      </c>
      <c r="L41" s="61">
        <f>'Chakhei SC'!L41+'Siata SC'!L41+'Lana SC'!L41</f>
        <v>0</v>
      </c>
      <c r="M41" s="61">
        <f>'Chakhei SC'!M41+'Siata SC'!M41+'Lana SC'!M41</f>
        <v>0</v>
      </c>
      <c r="N41" s="61">
        <f>'Chakhei SC'!N41+'Siata SC'!N41+'Lana SC'!N41</f>
        <v>0</v>
      </c>
      <c r="O41" s="61">
        <f>'Chakhei SC'!O41+'Siata SC'!O41+'Lana SC'!O41</f>
        <v>0</v>
      </c>
      <c r="P41" s="61">
        <f>'Chakhei SC'!P41+'Siata SC'!P41+'Lana SC'!P41</f>
        <v>0</v>
      </c>
      <c r="Q41" s="61">
        <f>'Chakhei SC'!Q41+'Siata SC'!Q41+'Lana SC'!Q41</f>
        <v>0</v>
      </c>
      <c r="R41" s="61">
        <f>'Chakhei SC'!R41+'Siata SC'!R41+'Lana SC'!R41</f>
        <v>0</v>
      </c>
      <c r="S41" s="61">
        <f>'Chakhei SC'!S41+'Siata SC'!S41+'Lana SC'!S41</f>
        <v>0</v>
      </c>
      <c r="T41" s="62">
        <f t="shared" si="1"/>
        <v>18</v>
      </c>
      <c r="U41" s="63">
        <f t="shared" si="3"/>
        <v>37</v>
      </c>
      <c r="V41" s="75">
        <f t="shared" si="2"/>
        <v>0.48648648648648651</v>
      </c>
      <c r="W41" s="63">
        <v>5</v>
      </c>
      <c r="X41" s="66"/>
      <c r="Y41" s="183"/>
      <c r="Z41" s="183"/>
      <c r="AA41" s="183"/>
      <c r="AB41" s="183"/>
      <c r="AC41" s="183"/>
      <c r="AD41" s="183"/>
      <c r="AE41" s="183"/>
      <c r="AF41" s="183"/>
      <c r="AG41" s="183"/>
      <c r="AH41" s="183"/>
      <c r="AI41" s="183"/>
      <c r="AJ41" s="183"/>
      <c r="AK41" s="93"/>
      <c r="AL41" s="93"/>
      <c r="AM41" s="93"/>
      <c r="AN41" s="130" t="s">
        <v>288</v>
      </c>
      <c r="AO41" s="93"/>
    </row>
    <row r="42" spans="1:41" ht="12" customHeight="1">
      <c r="A42" s="93"/>
      <c r="B42" s="2" t="str">
        <f t="shared" si="0"/>
        <v>Sub Centres Total Achievement</v>
      </c>
      <c r="C42" s="3">
        <v>42</v>
      </c>
      <c r="D42" s="42"/>
      <c r="E42" s="58">
        <v>5</v>
      </c>
      <c r="F42" s="71" t="s">
        <v>292</v>
      </c>
      <c r="G42" s="224" t="s">
        <v>251</v>
      </c>
      <c r="H42" s="61">
        <f>'Chakhei SC'!H42+'Siata SC'!H42+'Lana SC'!H42</f>
        <v>5</v>
      </c>
      <c r="I42" s="61">
        <f>'Chakhei SC'!I42+'Siata SC'!I42+'Lana SC'!I42</f>
        <v>7</v>
      </c>
      <c r="J42" s="61">
        <f>'Chakhei SC'!J42+'Siata SC'!J42+'Lana SC'!J42</f>
        <v>5</v>
      </c>
      <c r="K42" s="61">
        <f>'Chakhei SC'!K42+'Siata SC'!K42+'Lana SC'!K42</f>
        <v>0</v>
      </c>
      <c r="L42" s="61">
        <f>'Chakhei SC'!L42+'Siata SC'!L42+'Lana SC'!L42</f>
        <v>0</v>
      </c>
      <c r="M42" s="61">
        <f>'Chakhei SC'!M42+'Siata SC'!M42+'Lana SC'!M42</f>
        <v>0</v>
      </c>
      <c r="N42" s="61">
        <f>'Chakhei SC'!N42+'Siata SC'!N42+'Lana SC'!N42</f>
        <v>0</v>
      </c>
      <c r="O42" s="61">
        <f>'Chakhei SC'!O42+'Siata SC'!O42+'Lana SC'!O42</f>
        <v>0</v>
      </c>
      <c r="P42" s="61">
        <f>'Chakhei SC'!P42+'Siata SC'!P42+'Lana SC'!P42</f>
        <v>0</v>
      </c>
      <c r="Q42" s="61">
        <f>'Chakhei SC'!Q42+'Siata SC'!Q42+'Lana SC'!Q42</f>
        <v>0</v>
      </c>
      <c r="R42" s="61">
        <f>'Chakhei SC'!R42+'Siata SC'!R42+'Lana SC'!R42</f>
        <v>0</v>
      </c>
      <c r="S42" s="61">
        <f>'Chakhei SC'!S42+'Siata SC'!S42+'Lana SC'!S42</f>
        <v>0</v>
      </c>
      <c r="T42" s="62">
        <f t="shared" si="1"/>
        <v>17</v>
      </c>
      <c r="U42" s="63">
        <f t="shared" si="3"/>
        <v>37</v>
      </c>
      <c r="V42" s="75">
        <f t="shared" si="2"/>
        <v>0.45945945945945948</v>
      </c>
      <c r="W42" s="63"/>
      <c r="X42" s="66"/>
      <c r="Y42" s="183"/>
      <c r="Z42" s="183"/>
      <c r="AA42" s="183"/>
      <c r="AB42" s="183"/>
      <c r="AC42" s="183"/>
      <c r="AD42" s="183"/>
      <c r="AE42" s="183"/>
      <c r="AF42" s="183"/>
      <c r="AG42" s="183"/>
      <c r="AH42" s="183"/>
      <c r="AI42" s="183"/>
      <c r="AJ42" s="183"/>
      <c r="AK42" s="93"/>
      <c r="AL42" s="93"/>
      <c r="AM42" s="93"/>
      <c r="AN42" s="130" t="s">
        <v>288</v>
      </c>
      <c r="AO42" s="93"/>
    </row>
    <row r="43" spans="1:41" ht="12" customHeight="1">
      <c r="A43" s="93"/>
      <c r="B43" s="2" t="str">
        <f t="shared" si="0"/>
        <v>Sub Centres Total Achievement</v>
      </c>
      <c r="C43" s="3">
        <v>43</v>
      </c>
      <c r="D43" s="42"/>
      <c r="E43" s="58">
        <v>6</v>
      </c>
      <c r="F43" s="71" t="s">
        <v>293</v>
      </c>
      <c r="G43" s="224" t="s">
        <v>251</v>
      </c>
      <c r="H43" s="61">
        <f>'Chakhei SC'!H43+'Siata SC'!H43+'Lana SC'!H43</f>
        <v>8</v>
      </c>
      <c r="I43" s="61">
        <f>'Chakhei SC'!I43+'Siata SC'!I43+'Lana SC'!I43</f>
        <v>10</v>
      </c>
      <c r="J43" s="61">
        <f>'Chakhei SC'!J43+'Siata SC'!J43+'Lana SC'!J43</f>
        <v>9</v>
      </c>
      <c r="K43" s="61">
        <f>'Chakhei SC'!K43+'Siata SC'!K43+'Lana SC'!K43</f>
        <v>0</v>
      </c>
      <c r="L43" s="61">
        <f>'Chakhei SC'!L43+'Siata SC'!L43+'Lana SC'!L43</f>
        <v>0</v>
      </c>
      <c r="M43" s="61">
        <f>'Chakhei SC'!M43+'Siata SC'!M43+'Lana SC'!M43</f>
        <v>0</v>
      </c>
      <c r="N43" s="61">
        <f>'Chakhei SC'!N43+'Siata SC'!N43+'Lana SC'!N43</f>
        <v>0</v>
      </c>
      <c r="O43" s="61">
        <f>'Chakhei SC'!O43+'Siata SC'!O43+'Lana SC'!O43</f>
        <v>0</v>
      </c>
      <c r="P43" s="61">
        <f>'Chakhei SC'!P43+'Siata SC'!P43+'Lana SC'!P43</f>
        <v>0</v>
      </c>
      <c r="Q43" s="61">
        <f>'Chakhei SC'!Q43+'Siata SC'!Q43+'Lana SC'!Q43</f>
        <v>0</v>
      </c>
      <c r="R43" s="61">
        <f>'Chakhei SC'!R43+'Siata SC'!R43+'Lana SC'!R43</f>
        <v>0</v>
      </c>
      <c r="S43" s="61">
        <f>'Chakhei SC'!S43+'Siata SC'!S43+'Lana SC'!S43</f>
        <v>1</v>
      </c>
      <c r="T43" s="62">
        <f t="shared" si="1"/>
        <v>28</v>
      </c>
      <c r="U43" s="63">
        <f t="shared" si="3"/>
        <v>37</v>
      </c>
      <c r="V43" s="75">
        <f t="shared" si="2"/>
        <v>0.7567567567567568</v>
      </c>
      <c r="W43" s="63"/>
      <c r="X43" s="66"/>
      <c r="Y43" s="183"/>
      <c r="Z43" s="183"/>
      <c r="AA43" s="183"/>
      <c r="AB43" s="183"/>
      <c r="AC43" s="183"/>
      <c r="AD43" s="183"/>
      <c r="AE43" s="183"/>
      <c r="AF43" s="183"/>
      <c r="AG43" s="183"/>
      <c r="AH43" s="183"/>
      <c r="AI43" s="183"/>
      <c r="AJ43" s="183"/>
      <c r="AK43" s="93"/>
      <c r="AL43" s="93"/>
      <c r="AM43" s="93"/>
      <c r="AN43" s="130" t="s">
        <v>288</v>
      </c>
      <c r="AO43" s="93"/>
    </row>
    <row r="44" spans="1:41" ht="12" customHeight="1">
      <c r="A44" s="93"/>
      <c r="B44" s="2" t="str">
        <f t="shared" si="0"/>
        <v>Sub Centres Total Achievement</v>
      </c>
      <c r="C44" s="3">
        <v>44</v>
      </c>
      <c r="D44" s="42"/>
      <c r="E44" s="54">
        <v>7</v>
      </c>
      <c r="F44" s="71" t="s">
        <v>294</v>
      </c>
      <c r="G44" s="224" t="s">
        <v>251</v>
      </c>
      <c r="H44" s="61">
        <f>'Chakhei SC'!H44+'Siata SC'!H44+'Lana SC'!H44</f>
        <v>5</v>
      </c>
      <c r="I44" s="61">
        <f>'Chakhei SC'!I44+'Siata SC'!I44+'Lana SC'!I44</f>
        <v>3</v>
      </c>
      <c r="J44" s="61">
        <f>'Chakhei SC'!J44+'Siata SC'!J44+'Lana SC'!J44</f>
        <v>4</v>
      </c>
      <c r="K44" s="61">
        <f>'Chakhei SC'!K44+'Siata SC'!K44+'Lana SC'!K44</f>
        <v>0</v>
      </c>
      <c r="L44" s="61">
        <f>'Chakhei SC'!L44+'Siata SC'!L44+'Lana SC'!L44</f>
        <v>0</v>
      </c>
      <c r="M44" s="61">
        <f>'Chakhei SC'!M44+'Siata SC'!M44+'Lana SC'!M44</f>
        <v>0</v>
      </c>
      <c r="N44" s="61">
        <f>'Chakhei SC'!N44+'Siata SC'!N44+'Lana SC'!N44</f>
        <v>0</v>
      </c>
      <c r="O44" s="61">
        <f>'Chakhei SC'!O44+'Siata SC'!O44+'Lana SC'!O44</f>
        <v>0</v>
      </c>
      <c r="P44" s="61">
        <f>'Chakhei SC'!P44+'Siata SC'!P44+'Lana SC'!P44</f>
        <v>0</v>
      </c>
      <c r="Q44" s="61">
        <f>'Chakhei SC'!Q44+'Siata SC'!Q44+'Lana SC'!Q44</f>
        <v>0</v>
      </c>
      <c r="R44" s="61">
        <f>'Chakhei SC'!R44+'Siata SC'!R44+'Lana SC'!R44</f>
        <v>1</v>
      </c>
      <c r="S44" s="61">
        <f>'Chakhei SC'!S44+'Siata SC'!S44+'Lana SC'!S44</f>
        <v>1</v>
      </c>
      <c r="T44" s="62">
        <f t="shared" si="1"/>
        <v>14</v>
      </c>
      <c r="U44" s="63">
        <f>U40</f>
        <v>37</v>
      </c>
      <c r="V44" s="75">
        <f t="shared" si="2"/>
        <v>0.3783783783783784</v>
      </c>
      <c r="W44" s="89">
        <v>10</v>
      </c>
      <c r="X44" s="66"/>
      <c r="Y44" s="183"/>
      <c r="Z44" s="183"/>
      <c r="AA44" s="183"/>
      <c r="AB44" s="183"/>
      <c r="AC44" s="183"/>
      <c r="AD44" s="183"/>
      <c r="AE44" s="183"/>
      <c r="AF44" s="183"/>
      <c r="AG44" s="183"/>
      <c r="AH44" s="183"/>
      <c r="AI44" s="183"/>
      <c r="AJ44" s="183"/>
      <c r="AK44" s="93"/>
      <c r="AL44" s="93"/>
      <c r="AM44" s="93"/>
      <c r="AN44" s="130" t="s">
        <v>288</v>
      </c>
      <c r="AO44" s="93"/>
    </row>
    <row r="45" spans="1:41" ht="12" customHeight="1">
      <c r="A45" s="93"/>
      <c r="B45" s="2" t="str">
        <f t="shared" si="0"/>
        <v>Sub Centres Total Achievement</v>
      </c>
      <c r="C45" s="3">
        <v>45</v>
      </c>
      <c r="D45" s="42"/>
      <c r="E45" s="58">
        <v>8</v>
      </c>
      <c r="F45" s="71" t="s">
        <v>295</v>
      </c>
      <c r="G45" s="224" t="s">
        <v>251</v>
      </c>
      <c r="H45" s="61">
        <f>'Chakhei SC'!H45+'Siata SC'!H45+'Lana SC'!H45</f>
        <v>0</v>
      </c>
      <c r="I45" s="61">
        <f>'Chakhei SC'!I45+'Siata SC'!I45+'Lana SC'!I45</f>
        <v>0</v>
      </c>
      <c r="J45" s="61">
        <f>'Chakhei SC'!J45+'Siata SC'!J45+'Lana SC'!J45</f>
        <v>0</v>
      </c>
      <c r="K45" s="61">
        <f>'Chakhei SC'!K45+'Siata SC'!K45+'Lana SC'!K45</f>
        <v>0</v>
      </c>
      <c r="L45" s="61">
        <f>'Chakhei SC'!L45+'Siata SC'!L45+'Lana SC'!L45</f>
        <v>0</v>
      </c>
      <c r="M45" s="61">
        <f>'Chakhei SC'!M45+'Siata SC'!M45+'Lana SC'!M45</f>
        <v>0</v>
      </c>
      <c r="N45" s="61">
        <f>'Chakhei SC'!N45+'Siata SC'!N45+'Lana SC'!N45</f>
        <v>0</v>
      </c>
      <c r="O45" s="61">
        <f>'Chakhei SC'!O45+'Siata SC'!O45+'Lana SC'!O45</f>
        <v>0</v>
      </c>
      <c r="P45" s="61">
        <f>'Chakhei SC'!P45+'Siata SC'!P45+'Lana SC'!P45</f>
        <v>0</v>
      </c>
      <c r="Q45" s="61">
        <f>'Chakhei SC'!Q45+'Siata SC'!Q45+'Lana SC'!Q45</f>
        <v>0</v>
      </c>
      <c r="R45" s="61">
        <f>'Chakhei SC'!R45+'Siata SC'!R45+'Lana SC'!R45</f>
        <v>0</v>
      </c>
      <c r="S45" s="61">
        <f>'Chakhei SC'!S45+'Siata SC'!S45+'Lana SC'!S45</f>
        <v>0</v>
      </c>
      <c r="T45" s="62">
        <f t="shared" si="1"/>
        <v>0</v>
      </c>
      <c r="U45" s="63">
        <v>0</v>
      </c>
      <c r="V45" s="184">
        <f>T45/T38</f>
        <v>0</v>
      </c>
      <c r="W45" s="89"/>
      <c r="X45" s="66"/>
      <c r="Y45" s="183"/>
      <c r="Z45" s="183"/>
      <c r="AA45" s="183"/>
      <c r="AB45" s="183"/>
      <c r="AC45" s="183"/>
      <c r="AD45" s="183"/>
      <c r="AE45" s="183"/>
      <c r="AF45" s="183"/>
      <c r="AG45" s="183"/>
      <c r="AH45" s="183"/>
      <c r="AI45" s="183"/>
      <c r="AJ45" s="183"/>
      <c r="AK45" s="93"/>
      <c r="AL45" s="93"/>
      <c r="AM45" s="93"/>
      <c r="AN45" s="107"/>
      <c r="AO45" s="93"/>
    </row>
    <row r="46" spans="1:41" ht="12" customHeight="1">
      <c r="A46" s="93"/>
      <c r="B46" s="2" t="str">
        <f t="shared" si="0"/>
        <v>Sub Centres Total Achievement</v>
      </c>
      <c r="C46" s="3">
        <v>46</v>
      </c>
      <c r="D46" s="83"/>
      <c r="E46" s="58">
        <v>9</v>
      </c>
      <c r="F46" s="71" t="s">
        <v>468</v>
      </c>
      <c r="G46" s="224" t="s">
        <v>251</v>
      </c>
      <c r="H46" s="61">
        <f>'Chakhei SC'!H46+'Siata SC'!H46+'Lana SC'!H46</f>
        <v>2</v>
      </c>
      <c r="I46" s="61">
        <f>'Chakhei SC'!I46+'Siata SC'!I46+'Lana SC'!I46</f>
        <v>2</v>
      </c>
      <c r="J46" s="61">
        <f>'Chakhei SC'!J46+'Siata SC'!J46+'Lana SC'!J46</f>
        <v>1</v>
      </c>
      <c r="K46" s="61">
        <f>'Chakhei SC'!K46+'Siata SC'!K46+'Lana SC'!K46</f>
        <v>0</v>
      </c>
      <c r="L46" s="61">
        <f>'Chakhei SC'!L46+'Siata SC'!L46+'Lana SC'!L46</f>
        <v>0</v>
      </c>
      <c r="M46" s="61">
        <f>'Chakhei SC'!M46+'Siata SC'!M46+'Lana SC'!M46</f>
        <v>0</v>
      </c>
      <c r="N46" s="61">
        <f>'Chakhei SC'!N46+'Siata SC'!N46+'Lana SC'!N46</f>
        <v>0</v>
      </c>
      <c r="O46" s="61">
        <f>'Chakhei SC'!O46+'Siata SC'!O46+'Lana SC'!O46</f>
        <v>0</v>
      </c>
      <c r="P46" s="61">
        <f>'Chakhei SC'!P46+'Siata SC'!P46+'Lana SC'!P46</f>
        <v>0</v>
      </c>
      <c r="Q46" s="61">
        <f>'Chakhei SC'!Q46+'Siata SC'!Q46+'Lana SC'!Q46</f>
        <v>2</v>
      </c>
      <c r="R46" s="61">
        <f>'Chakhei SC'!R46+'Siata SC'!R46+'Lana SC'!R46</f>
        <v>0</v>
      </c>
      <c r="S46" s="61">
        <f>'Chakhei SC'!S46+'Siata SC'!S46+'Lana SC'!S46</f>
        <v>0</v>
      </c>
      <c r="T46" s="62">
        <f t="shared" si="1"/>
        <v>7</v>
      </c>
      <c r="U46" s="63">
        <f>T48</f>
        <v>8</v>
      </c>
      <c r="V46" s="75">
        <f>T46/T48</f>
        <v>0.875</v>
      </c>
      <c r="W46" s="63">
        <v>10</v>
      </c>
      <c r="X46" s="66"/>
      <c r="Y46" s="183"/>
      <c r="Z46" s="183"/>
      <c r="AA46" s="183"/>
      <c r="AB46" s="183"/>
      <c r="AC46" s="183"/>
      <c r="AD46" s="183"/>
      <c r="AE46" s="183"/>
      <c r="AF46" s="183"/>
      <c r="AG46" s="183"/>
      <c r="AH46" s="183"/>
      <c r="AI46" s="183"/>
      <c r="AJ46" s="183"/>
      <c r="AK46" s="93"/>
      <c r="AL46" s="93"/>
      <c r="AM46" s="93"/>
      <c r="AN46" s="130" t="s">
        <v>296</v>
      </c>
      <c r="AO46" s="93"/>
    </row>
    <row r="47" spans="1:41" ht="12" customHeight="1">
      <c r="A47" s="93"/>
      <c r="B47" s="2" t="str">
        <f t="shared" si="0"/>
        <v>Sub Centres Total Achievement</v>
      </c>
      <c r="C47" s="3">
        <v>47</v>
      </c>
      <c r="D47" s="42"/>
      <c r="E47" s="58"/>
      <c r="F47" s="71" t="s">
        <v>469</v>
      </c>
      <c r="G47" s="224" t="s">
        <v>251</v>
      </c>
      <c r="H47" s="61">
        <f>'Chakhei SC'!H47+'Siata SC'!H47+'Lana SC'!H47</f>
        <v>0</v>
      </c>
      <c r="I47" s="61">
        <f>'Chakhei SC'!I47+'Siata SC'!I47+'Lana SC'!I47</f>
        <v>0</v>
      </c>
      <c r="J47" s="61">
        <f>'Chakhei SC'!J47+'Siata SC'!J47+'Lana SC'!J47</f>
        <v>1</v>
      </c>
      <c r="K47" s="61">
        <f>'Chakhei SC'!K47+'Siata SC'!K47+'Lana SC'!K47</f>
        <v>0</v>
      </c>
      <c r="L47" s="61">
        <f>'Chakhei SC'!L47+'Siata SC'!L47+'Lana SC'!L47</f>
        <v>0</v>
      </c>
      <c r="M47" s="61">
        <f>'Chakhei SC'!M47+'Siata SC'!M47+'Lana SC'!M47</f>
        <v>0</v>
      </c>
      <c r="N47" s="61">
        <f>'Chakhei SC'!N47+'Siata SC'!N47+'Lana SC'!N47</f>
        <v>0</v>
      </c>
      <c r="O47" s="61">
        <f>'Chakhei SC'!O47+'Siata SC'!O47+'Lana SC'!O47</f>
        <v>0</v>
      </c>
      <c r="P47" s="61">
        <f>'Chakhei SC'!P47+'Siata SC'!P47+'Lana SC'!P47</f>
        <v>0</v>
      </c>
      <c r="Q47" s="61">
        <f>'Chakhei SC'!Q47+'Siata SC'!Q47+'Lana SC'!Q47</f>
        <v>0</v>
      </c>
      <c r="R47" s="61">
        <f>'Chakhei SC'!R47+'Siata SC'!R47+'Lana SC'!R47</f>
        <v>0</v>
      </c>
      <c r="S47" s="61">
        <f>'Chakhei SC'!S47+'Siata SC'!S47+'Lana SC'!S47</f>
        <v>0</v>
      </c>
      <c r="T47" s="62">
        <f t="shared" si="1"/>
        <v>1</v>
      </c>
      <c r="U47" s="63">
        <f>U48</f>
        <v>8</v>
      </c>
      <c r="V47" s="186">
        <f>T47/U47</f>
        <v>0.125</v>
      </c>
      <c r="W47" s="89"/>
      <c r="X47" s="66"/>
      <c r="Y47" s="183"/>
      <c r="Z47" s="183"/>
      <c r="AA47" s="183"/>
      <c r="AB47" s="183"/>
      <c r="AC47" s="183"/>
      <c r="AD47" s="183"/>
      <c r="AE47" s="183"/>
      <c r="AF47" s="183"/>
      <c r="AG47" s="183"/>
      <c r="AH47" s="183"/>
      <c r="AI47" s="183"/>
      <c r="AJ47" s="183"/>
      <c r="AK47" s="93"/>
      <c r="AL47" s="93"/>
      <c r="AM47" s="93"/>
      <c r="AN47" s="130" t="s">
        <v>296</v>
      </c>
      <c r="AO47" s="93"/>
    </row>
    <row r="48" spans="1:41" ht="12" customHeight="1">
      <c r="A48" s="93"/>
      <c r="B48" s="2" t="str">
        <f t="shared" si="0"/>
        <v>Sub Centres Total Achievement</v>
      </c>
      <c r="C48" s="3">
        <v>48</v>
      </c>
      <c r="D48" s="42"/>
      <c r="E48" s="58"/>
      <c r="F48" s="71" t="s">
        <v>470</v>
      </c>
      <c r="G48" s="224" t="s">
        <v>251</v>
      </c>
      <c r="H48" s="72">
        <f t="shared" ref="H48:S48" si="4">SUM(H46:H47)</f>
        <v>2</v>
      </c>
      <c r="I48" s="72">
        <f t="shared" si="4"/>
        <v>2</v>
      </c>
      <c r="J48" s="72">
        <f t="shared" si="4"/>
        <v>2</v>
      </c>
      <c r="K48" s="72">
        <f t="shared" si="4"/>
        <v>0</v>
      </c>
      <c r="L48" s="72">
        <f t="shared" si="4"/>
        <v>0</v>
      </c>
      <c r="M48" s="72">
        <f t="shared" si="4"/>
        <v>0</v>
      </c>
      <c r="N48" s="72">
        <f t="shared" si="4"/>
        <v>0</v>
      </c>
      <c r="O48" s="72">
        <f t="shared" si="4"/>
        <v>0</v>
      </c>
      <c r="P48" s="72">
        <f t="shared" si="4"/>
        <v>0</v>
      </c>
      <c r="Q48" s="72">
        <f t="shared" si="4"/>
        <v>2</v>
      </c>
      <c r="R48" s="72">
        <f t="shared" si="4"/>
        <v>0</v>
      </c>
      <c r="S48" s="72">
        <f t="shared" si="4"/>
        <v>0</v>
      </c>
      <c r="T48" s="62">
        <f t="shared" si="1"/>
        <v>8</v>
      </c>
      <c r="U48" s="63">
        <f>U46</f>
        <v>8</v>
      </c>
      <c r="V48" s="64"/>
      <c r="W48" s="63"/>
      <c r="X48" s="66"/>
      <c r="Y48" s="183"/>
      <c r="Z48" s="183"/>
      <c r="AA48" s="183"/>
      <c r="AB48" s="183"/>
      <c r="AC48" s="183"/>
      <c r="AD48" s="183"/>
      <c r="AE48" s="183"/>
      <c r="AF48" s="183"/>
      <c r="AG48" s="183"/>
      <c r="AH48" s="183"/>
      <c r="AI48" s="183"/>
      <c r="AJ48" s="183"/>
      <c r="AK48" s="93"/>
      <c r="AL48" s="93"/>
      <c r="AM48" s="93"/>
      <c r="AN48" s="107"/>
      <c r="AO48" s="93"/>
    </row>
    <row r="49" spans="1:41" ht="13.5" customHeight="1">
      <c r="A49" s="93"/>
      <c r="B49" s="2" t="str">
        <f t="shared" si="0"/>
        <v>Sub Centres Total Achievement</v>
      </c>
      <c r="C49" s="3">
        <v>49</v>
      </c>
      <c r="D49" s="42"/>
      <c r="E49" s="181">
        <v>10</v>
      </c>
      <c r="F49" s="71" t="s">
        <v>299</v>
      </c>
      <c r="G49" s="224" t="s">
        <v>251</v>
      </c>
      <c r="H49" s="61">
        <f>'Chakhei SC'!H49+'Siata SC'!H49+'Lana SC'!H49</f>
        <v>0</v>
      </c>
      <c r="I49" s="61">
        <f>'Chakhei SC'!I49+'Siata SC'!I49+'Lana SC'!I49</f>
        <v>0</v>
      </c>
      <c r="J49" s="61">
        <f>'Chakhei SC'!J49+'Siata SC'!J49+'Lana SC'!J49</f>
        <v>1</v>
      </c>
      <c r="K49" s="61">
        <f>'Chakhei SC'!K49+'Siata SC'!K49+'Lana SC'!K49</f>
        <v>0</v>
      </c>
      <c r="L49" s="61">
        <f>'Chakhei SC'!L49+'Siata SC'!L49+'Lana SC'!L49</f>
        <v>0</v>
      </c>
      <c r="M49" s="61">
        <f>'Chakhei SC'!M49+'Siata SC'!M49+'Lana SC'!M49</f>
        <v>0</v>
      </c>
      <c r="N49" s="61">
        <f>'Chakhei SC'!N49+'Siata SC'!N49+'Lana SC'!N49</f>
        <v>0</v>
      </c>
      <c r="O49" s="61">
        <f>'Chakhei SC'!O49+'Siata SC'!O49+'Lana SC'!O49</f>
        <v>0</v>
      </c>
      <c r="P49" s="61">
        <f>'Chakhei SC'!P49+'Siata SC'!P49+'Lana SC'!P49</f>
        <v>0</v>
      </c>
      <c r="Q49" s="61">
        <f>'Chakhei SC'!Q49+'Siata SC'!Q49+'Lana SC'!Q49</f>
        <v>2</v>
      </c>
      <c r="R49" s="61">
        <f>'Chakhei SC'!R49+'Siata SC'!R49+'Lana SC'!R49</f>
        <v>0</v>
      </c>
      <c r="S49" s="61">
        <f>'Chakhei SC'!S49+'Siata SC'!S49+'Lana SC'!S49</f>
        <v>0</v>
      </c>
      <c r="T49" s="62">
        <f t="shared" si="1"/>
        <v>3</v>
      </c>
      <c r="U49" s="63">
        <f>T47</f>
        <v>1</v>
      </c>
      <c r="V49" s="225">
        <f>T49/U49</f>
        <v>3</v>
      </c>
      <c r="W49" s="89">
        <v>5</v>
      </c>
      <c r="X49" s="93"/>
      <c r="Y49" s="93"/>
      <c r="Z49" s="93"/>
      <c r="AA49" s="93"/>
      <c r="AB49" s="93"/>
      <c r="AC49" s="93"/>
      <c r="AD49" s="93"/>
      <c r="AE49" s="93"/>
      <c r="AF49" s="93"/>
      <c r="AG49" s="93"/>
      <c r="AH49" s="93"/>
      <c r="AI49" s="93"/>
      <c r="AJ49" s="93"/>
      <c r="AK49" s="106" t="str">
        <f t="shared" ref="AK49:AK56" si="5">F49</f>
        <v>Of Home deliveries Conducted by SBA (Skilled Birth Attendance)</v>
      </c>
      <c r="AL49" s="106" t="s">
        <v>300</v>
      </c>
      <c r="AM49" s="93"/>
      <c r="AN49" s="130" t="s">
        <v>296</v>
      </c>
      <c r="AO49" s="93"/>
    </row>
    <row r="50" spans="1:41" ht="13.5" customHeight="1">
      <c r="A50" s="93"/>
      <c r="B50" s="2" t="str">
        <f t="shared" si="0"/>
        <v>Sub Centres Total Achievement</v>
      </c>
      <c r="C50" s="3">
        <v>50</v>
      </c>
      <c r="D50" s="42"/>
      <c r="E50" s="58">
        <v>11</v>
      </c>
      <c r="F50" s="185" t="s">
        <v>2</v>
      </c>
      <c r="G50" s="224" t="s">
        <v>251</v>
      </c>
      <c r="H50" s="61">
        <f>'Chakhei SC'!H50+'Siata SC'!H50+'Lana SC'!H50</f>
        <v>2</v>
      </c>
      <c r="I50" s="61">
        <f>'Chakhei SC'!I50+'Siata SC'!I50+'Lana SC'!I50</f>
        <v>2</v>
      </c>
      <c r="J50" s="61">
        <f>'Chakhei SC'!J50+'Siata SC'!J50+'Lana SC'!J50</f>
        <v>2</v>
      </c>
      <c r="K50" s="61">
        <f>'Chakhei SC'!K50+'Siata SC'!K50+'Lana SC'!K50</f>
        <v>0</v>
      </c>
      <c r="L50" s="61">
        <f>'Chakhei SC'!L50+'Siata SC'!L50+'Lana SC'!L50</f>
        <v>0</v>
      </c>
      <c r="M50" s="61">
        <f>'Chakhei SC'!M50+'Siata SC'!M50+'Lana SC'!M50</f>
        <v>0</v>
      </c>
      <c r="N50" s="61">
        <f>'Chakhei SC'!N50+'Siata SC'!N50+'Lana SC'!N50</f>
        <v>0</v>
      </c>
      <c r="O50" s="61">
        <f>'Chakhei SC'!O50+'Siata SC'!O50+'Lana SC'!O50</f>
        <v>0</v>
      </c>
      <c r="P50" s="61">
        <f>'Chakhei SC'!P50+'Siata SC'!P50+'Lana SC'!P50</f>
        <v>0</v>
      </c>
      <c r="Q50" s="61">
        <f>'Chakhei SC'!Q50+'Siata SC'!Q50+'Lana SC'!Q50</f>
        <v>0</v>
      </c>
      <c r="R50" s="61">
        <f>'Chakhei SC'!R50+'Siata SC'!R50+'Lana SC'!R50</f>
        <v>0</v>
      </c>
      <c r="S50" s="61">
        <f>'Chakhei SC'!S50+'Siata SC'!S50+'Lana SC'!S50</f>
        <v>0</v>
      </c>
      <c r="T50" s="62">
        <f t="shared" si="1"/>
        <v>6</v>
      </c>
      <c r="U50" s="70"/>
      <c r="V50" s="70"/>
      <c r="W50" s="70"/>
      <c r="X50" s="93"/>
      <c r="Y50" s="93"/>
      <c r="Z50" s="93"/>
      <c r="AA50" s="93"/>
      <c r="AB50" s="93"/>
      <c r="AC50" s="93"/>
      <c r="AD50" s="93"/>
      <c r="AE50" s="93"/>
      <c r="AF50" s="93"/>
      <c r="AG50" s="93"/>
      <c r="AH50" s="93"/>
      <c r="AI50" s="93"/>
      <c r="AJ50" s="93"/>
      <c r="AK50" s="106" t="str">
        <f t="shared" si="5"/>
        <v>11 (a) No. of Live Birth Male  (Institution + Home) *</v>
      </c>
      <c r="AL50" s="106" t="s">
        <v>301</v>
      </c>
      <c r="AM50" s="93"/>
      <c r="AN50" s="76"/>
      <c r="AO50" s="93"/>
    </row>
    <row r="51" spans="1:41" ht="13.5" customHeight="1">
      <c r="A51" s="93"/>
      <c r="B51" s="2" t="str">
        <f t="shared" si="0"/>
        <v>Sub Centres Total Achievement</v>
      </c>
      <c r="C51" s="3">
        <v>51</v>
      </c>
      <c r="D51" s="42"/>
      <c r="E51" s="58"/>
      <c r="F51" s="185" t="s">
        <v>3</v>
      </c>
      <c r="G51" s="224" t="s">
        <v>251</v>
      </c>
      <c r="H51" s="61">
        <f>'Chakhei SC'!H51+'Siata SC'!H51+'Lana SC'!H51</f>
        <v>0</v>
      </c>
      <c r="I51" s="61">
        <f>'Chakhei SC'!I51+'Siata SC'!I51+'Lana SC'!I51</f>
        <v>0</v>
      </c>
      <c r="J51" s="61">
        <f>'Chakhei SC'!J51+'Siata SC'!J51+'Lana SC'!J51</f>
        <v>0</v>
      </c>
      <c r="K51" s="61">
        <f>'Chakhei SC'!K51+'Siata SC'!K51+'Lana SC'!K51</f>
        <v>0</v>
      </c>
      <c r="L51" s="61">
        <f>'Chakhei SC'!L51+'Siata SC'!L51+'Lana SC'!L51</f>
        <v>0</v>
      </c>
      <c r="M51" s="61">
        <f>'Chakhei SC'!M51+'Siata SC'!M51+'Lana SC'!M51</f>
        <v>0</v>
      </c>
      <c r="N51" s="61">
        <f>'Chakhei SC'!N51+'Siata SC'!N51+'Lana SC'!N51</f>
        <v>0</v>
      </c>
      <c r="O51" s="61">
        <f>'Chakhei SC'!O51+'Siata SC'!O51+'Lana SC'!O51</f>
        <v>0</v>
      </c>
      <c r="P51" s="61">
        <f>'Chakhei SC'!P51+'Siata SC'!P51+'Lana SC'!P51</f>
        <v>0</v>
      </c>
      <c r="Q51" s="61">
        <f>'Chakhei SC'!Q51+'Siata SC'!Q51+'Lana SC'!Q51</f>
        <v>2</v>
      </c>
      <c r="R51" s="61">
        <f>'Chakhei SC'!R51+'Siata SC'!R51+'Lana SC'!R51</f>
        <v>0</v>
      </c>
      <c r="S51" s="61">
        <f>'Chakhei SC'!S51+'Siata SC'!S51+'Lana SC'!S51</f>
        <v>0</v>
      </c>
      <c r="T51" s="62">
        <f t="shared" si="1"/>
        <v>2</v>
      </c>
      <c r="U51" s="70"/>
      <c r="V51" s="70"/>
      <c r="W51" s="70"/>
      <c r="X51" s="93"/>
      <c r="Y51" s="93"/>
      <c r="Z51" s="93"/>
      <c r="AA51" s="93"/>
      <c r="AB51" s="93"/>
      <c r="AC51" s="93"/>
      <c r="AD51" s="93"/>
      <c r="AE51" s="93"/>
      <c r="AF51" s="93"/>
      <c r="AG51" s="93"/>
      <c r="AH51" s="93"/>
      <c r="AI51" s="93"/>
      <c r="AJ51" s="93"/>
      <c r="AK51" s="106" t="str">
        <f t="shared" si="5"/>
        <v>11 (b) No. of Live Birth Female (Institution + Home) *</v>
      </c>
      <c r="AL51" s="106" t="s">
        <v>301</v>
      </c>
      <c r="AM51" s="93"/>
      <c r="AN51" s="76"/>
      <c r="AO51" s="93"/>
    </row>
    <row r="52" spans="1:41" ht="13.5" customHeight="1">
      <c r="A52" s="93"/>
      <c r="B52" s="2" t="str">
        <f t="shared" si="0"/>
        <v>Sub Centres Total Achievement</v>
      </c>
      <c r="C52" s="3">
        <v>52</v>
      </c>
      <c r="D52" s="42"/>
      <c r="E52" s="58"/>
      <c r="F52" s="71" t="s">
        <v>302</v>
      </c>
      <c r="G52" s="224" t="s">
        <v>251</v>
      </c>
      <c r="H52" s="72">
        <f t="shared" ref="H52:S52" si="6">SUM(H50:H51)</f>
        <v>2</v>
      </c>
      <c r="I52" s="72">
        <f t="shared" si="6"/>
        <v>2</v>
      </c>
      <c r="J52" s="72">
        <f t="shared" si="6"/>
        <v>2</v>
      </c>
      <c r="K52" s="72">
        <f t="shared" si="6"/>
        <v>0</v>
      </c>
      <c r="L52" s="72">
        <f t="shared" si="6"/>
        <v>0</v>
      </c>
      <c r="M52" s="72">
        <f t="shared" si="6"/>
        <v>0</v>
      </c>
      <c r="N52" s="72">
        <f t="shared" si="6"/>
        <v>0</v>
      </c>
      <c r="O52" s="72">
        <f t="shared" si="6"/>
        <v>0</v>
      </c>
      <c r="P52" s="72">
        <f t="shared" si="6"/>
        <v>0</v>
      </c>
      <c r="Q52" s="72">
        <f t="shared" si="6"/>
        <v>2</v>
      </c>
      <c r="R52" s="72">
        <f t="shared" si="6"/>
        <v>0</v>
      </c>
      <c r="S52" s="72">
        <f t="shared" si="6"/>
        <v>0</v>
      </c>
      <c r="T52" s="62">
        <f t="shared" si="1"/>
        <v>8</v>
      </c>
      <c r="U52" s="70"/>
      <c r="V52" s="70"/>
      <c r="W52" s="70"/>
      <c r="X52" s="93"/>
      <c r="Y52" s="93"/>
      <c r="Z52" s="93"/>
      <c r="AA52" s="93"/>
      <c r="AB52" s="93"/>
      <c r="AC52" s="93"/>
      <c r="AD52" s="93"/>
      <c r="AE52" s="93"/>
      <c r="AF52" s="93"/>
      <c r="AG52" s="93"/>
      <c r="AH52" s="93"/>
      <c r="AI52" s="93"/>
      <c r="AJ52" s="93"/>
      <c r="AK52" s="106" t="str">
        <f t="shared" si="5"/>
        <v>11 (c)Total No. of Live Birth (Institution + Home)</v>
      </c>
      <c r="AL52" s="106" t="s">
        <v>297</v>
      </c>
      <c r="AM52" s="93"/>
      <c r="AN52" s="76"/>
      <c r="AO52" s="93"/>
    </row>
    <row r="53" spans="1:41" ht="13.5" customHeight="1">
      <c r="A53" s="93"/>
      <c r="B53" s="2" t="str">
        <f t="shared" si="0"/>
        <v>Sub Centres Total Achievement</v>
      </c>
      <c r="C53" s="3">
        <v>53</v>
      </c>
      <c r="D53" s="42"/>
      <c r="E53" s="58">
        <v>12</v>
      </c>
      <c r="F53" s="71" t="s">
        <v>303</v>
      </c>
      <c r="G53" s="224" t="s">
        <v>251</v>
      </c>
      <c r="H53" s="61">
        <f>'Chakhei SC'!H53+'Siata SC'!H53+'Lana SC'!H53</f>
        <v>0</v>
      </c>
      <c r="I53" s="61">
        <f>'Chakhei SC'!I53+'Siata SC'!I53+'Lana SC'!I53</f>
        <v>0</v>
      </c>
      <c r="J53" s="61">
        <f>'Chakhei SC'!J53+'Siata SC'!J53+'Lana SC'!J53</f>
        <v>0</v>
      </c>
      <c r="K53" s="61">
        <f>'Chakhei SC'!K53+'Siata SC'!K53+'Lana SC'!K53</f>
        <v>0</v>
      </c>
      <c r="L53" s="61">
        <f>'Chakhei SC'!L53+'Siata SC'!L53+'Lana SC'!L53</f>
        <v>0</v>
      </c>
      <c r="M53" s="61">
        <f>'Chakhei SC'!M53+'Siata SC'!M53+'Lana SC'!M53</f>
        <v>0</v>
      </c>
      <c r="N53" s="61">
        <f>'Chakhei SC'!N53+'Siata SC'!N53+'Lana SC'!N53</f>
        <v>0</v>
      </c>
      <c r="O53" s="61">
        <f>'Chakhei SC'!O53+'Siata SC'!O53+'Lana SC'!O53</f>
        <v>0</v>
      </c>
      <c r="P53" s="61">
        <f>'Chakhei SC'!P53+'Siata SC'!P53+'Lana SC'!P53</f>
        <v>0</v>
      </c>
      <c r="Q53" s="61">
        <f>'Chakhei SC'!Q53+'Siata SC'!Q53+'Lana SC'!Q53</f>
        <v>0</v>
      </c>
      <c r="R53" s="61">
        <f>'Chakhei SC'!R53+'Siata SC'!R53+'Lana SC'!R53</f>
        <v>0</v>
      </c>
      <c r="S53" s="61">
        <f>'Chakhei SC'!S53+'Siata SC'!S53+'Lana SC'!S53</f>
        <v>0</v>
      </c>
      <c r="T53" s="62">
        <f t="shared" si="1"/>
        <v>0</v>
      </c>
      <c r="U53" s="70"/>
      <c r="V53" s="70"/>
      <c r="W53" s="70"/>
      <c r="X53" s="93"/>
      <c r="Y53" s="93"/>
      <c r="Z53" s="93"/>
      <c r="AA53" s="93"/>
      <c r="AB53" s="93"/>
      <c r="AC53" s="93"/>
      <c r="AD53" s="93"/>
      <c r="AE53" s="93"/>
      <c r="AF53" s="93"/>
      <c r="AG53" s="93"/>
      <c r="AH53" s="93"/>
      <c r="AI53" s="93"/>
      <c r="AJ53" s="93"/>
      <c r="AK53" s="106" t="str">
        <f t="shared" si="5"/>
        <v>No of Still birth (Institution + Home)</v>
      </c>
      <c r="AL53" s="106" t="s">
        <v>297</v>
      </c>
      <c r="AM53" s="93"/>
      <c r="AN53" s="76"/>
      <c r="AO53" s="93"/>
    </row>
    <row r="54" spans="1:41" ht="13.5" customHeight="1">
      <c r="A54" s="93"/>
      <c r="B54" s="2" t="str">
        <f t="shared" si="0"/>
        <v>Sub Centres Total Achievement</v>
      </c>
      <c r="C54" s="3">
        <v>54</v>
      </c>
      <c r="D54" s="42"/>
      <c r="E54" s="181">
        <v>13</v>
      </c>
      <c r="F54" s="71" t="s">
        <v>304</v>
      </c>
      <c r="G54" s="224" t="s">
        <v>251</v>
      </c>
      <c r="H54" s="61">
        <f>'Chakhei SC'!H54+'Siata SC'!H54+'Lana SC'!H54</f>
        <v>2</v>
      </c>
      <c r="I54" s="61">
        <f>'Chakhei SC'!I54+'Siata SC'!I54+'Lana SC'!I54</f>
        <v>2</v>
      </c>
      <c r="J54" s="61">
        <f>'Chakhei SC'!J54+'Siata SC'!J54+'Lana SC'!J54</f>
        <v>2</v>
      </c>
      <c r="K54" s="61">
        <f>'Chakhei SC'!K54+'Siata SC'!K54+'Lana SC'!K54</f>
        <v>0</v>
      </c>
      <c r="L54" s="61">
        <f>'Chakhei SC'!L54+'Siata SC'!L54+'Lana SC'!L54</f>
        <v>0</v>
      </c>
      <c r="M54" s="61">
        <f>'Chakhei SC'!M54+'Siata SC'!M54+'Lana SC'!M54</f>
        <v>0</v>
      </c>
      <c r="N54" s="61">
        <f>'Chakhei SC'!N54+'Siata SC'!N54+'Lana SC'!N54</f>
        <v>0</v>
      </c>
      <c r="O54" s="61">
        <f>'Chakhei SC'!O54+'Siata SC'!O54+'Lana SC'!O54</f>
        <v>0</v>
      </c>
      <c r="P54" s="61">
        <f>'Chakhei SC'!P54+'Siata SC'!P54+'Lana SC'!P54</f>
        <v>0</v>
      </c>
      <c r="Q54" s="61">
        <f>'Chakhei SC'!Q54+'Siata SC'!Q54+'Lana SC'!Q54</f>
        <v>2</v>
      </c>
      <c r="R54" s="61">
        <f>'Chakhei SC'!R54+'Siata SC'!R54+'Lana SC'!R54</f>
        <v>0</v>
      </c>
      <c r="S54" s="61">
        <f>'Chakhei SC'!S54+'Siata SC'!S54+'Lana SC'!S54</f>
        <v>0</v>
      </c>
      <c r="T54" s="62">
        <f t="shared" si="1"/>
        <v>8</v>
      </c>
      <c r="U54" s="89">
        <f>T52</f>
        <v>8</v>
      </c>
      <c r="V54" s="186">
        <f>T54/U54</f>
        <v>1</v>
      </c>
      <c r="W54" s="89">
        <v>5</v>
      </c>
      <c r="X54" s="93"/>
      <c r="Y54" s="93"/>
      <c r="Z54" s="93"/>
      <c r="AA54" s="93"/>
      <c r="AB54" s="93"/>
      <c r="AC54" s="93"/>
      <c r="AD54" s="93"/>
      <c r="AE54" s="93"/>
      <c r="AF54" s="93"/>
      <c r="AG54" s="93"/>
      <c r="AH54" s="93"/>
      <c r="AI54" s="93"/>
      <c r="AJ54" s="93"/>
      <c r="AK54" s="106" t="str">
        <f t="shared" si="5"/>
        <v>No. of Live Birth  weighted at birth (Institution + Home)</v>
      </c>
      <c r="AL54" s="106" t="s">
        <v>301</v>
      </c>
      <c r="AM54" s="93"/>
      <c r="AN54" s="76"/>
      <c r="AO54" s="93"/>
    </row>
    <row r="55" spans="1:41" ht="13.5" customHeight="1">
      <c r="A55" s="93"/>
      <c r="B55" s="2" t="str">
        <f t="shared" si="0"/>
        <v>Sub Centres Total Achievement</v>
      </c>
      <c r="C55" s="3">
        <v>55</v>
      </c>
      <c r="D55" s="42"/>
      <c r="E55" s="181">
        <v>14</v>
      </c>
      <c r="F55" s="71" t="s">
        <v>305</v>
      </c>
      <c r="G55" s="224" t="s">
        <v>251</v>
      </c>
      <c r="H55" s="61">
        <f>'Chakhei SC'!H55+'Siata SC'!H55+'Lana SC'!H55</f>
        <v>0</v>
      </c>
      <c r="I55" s="61">
        <f>'Chakhei SC'!I55+'Siata SC'!I55+'Lana SC'!I55</f>
        <v>0</v>
      </c>
      <c r="J55" s="61">
        <f>'Chakhei SC'!J55+'Siata SC'!J55+'Lana SC'!J55</f>
        <v>0</v>
      </c>
      <c r="K55" s="61">
        <f>'Chakhei SC'!K55+'Siata SC'!K55+'Lana SC'!K55</f>
        <v>0</v>
      </c>
      <c r="L55" s="61">
        <f>'Chakhei SC'!L55+'Siata SC'!L55+'Lana SC'!L55</f>
        <v>0</v>
      </c>
      <c r="M55" s="61">
        <f>'Chakhei SC'!M55+'Siata SC'!M55+'Lana SC'!M55</f>
        <v>0</v>
      </c>
      <c r="N55" s="61">
        <f>'Chakhei SC'!N55+'Siata SC'!N55+'Lana SC'!N55</f>
        <v>0</v>
      </c>
      <c r="O55" s="61">
        <f>'Chakhei SC'!O55+'Siata SC'!O55+'Lana SC'!O55</f>
        <v>0</v>
      </c>
      <c r="P55" s="61">
        <f>'Chakhei SC'!P55+'Siata SC'!P55+'Lana SC'!P55</f>
        <v>0</v>
      </c>
      <c r="Q55" s="61">
        <f>'Chakhei SC'!Q55+'Siata SC'!Q55+'Lana SC'!Q55</f>
        <v>0</v>
      </c>
      <c r="R55" s="61">
        <f>'Chakhei SC'!R55+'Siata SC'!R55+'Lana SC'!R55</f>
        <v>0</v>
      </c>
      <c r="S55" s="61">
        <f>'Chakhei SC'!S55+'Siata SC'!S55+'Lana SC'!S55</f>
        <v>0</v>
      </c>
      <c r="T55" s="62">
        <f t="shared" si="1"/>
        <v>0</v>
      </c>
      <c r="U55" s="70"/>
      <c r="V55" s="63"/>
      <c r="W55" s="89"/>
      <c r="X55" s="93"/>
      <c r="Y55" s="93"/>
      <c r="Z55" s="93"/>
      <c r="AA55" s="93"/>
      <c r="AB55" s="93"/>
      <c r="AC55" s="93"/>
      <c r="AD55" s="93"/>
      <c r="AE55" s="93"/>
      <c r="AF55" s="93"/>
      <c r="AG55" s="93"/>
      <c r="AH55" s="93"/>
      <c r="AI55" s="93"/>
      <c r="AJ55" s="93"/>
      <c r="AK55" s="106" t="str">
        <f t="shared" si="5"/>
        <v>Number of low birth weight (Less than 2500 gm) (Institution + Home)</v>
      </c>
      <c r="AL55" s="106" t="s">
        <v>301</v>
      </c>
      <c r="AM55" s="93"/>
      <c r="AN55" s="76"/>
      <c r="AO55" s="93"/>
    </row>
    <row r="56" spans="1:41" ht="13.5" customHeight="1">
      <c r="A56" s="93"/>
      <c r="B56" s="2" t="str">
        <f t="shared" si="0"/>
        <v>Sub Centres Total Achievement</v>
      </c>
      <c r="C56" s="3">
        <v>56</v>
      </c>
      <c r="D56" s="42"/>
      <c r="E56" s="181">
        <v>15</v>
      </c>
      <c r="F56" s="71" t="s">
        <v>306</v>
      </c>
      <c r="G56" s="224" t="s">
        <v>251</v>
      </c>
      <c r="H56" s="61">
        <f>'Chakhei SC'!H56+'Siata SC'!H56+'Lana SC'!H56</f>
        <v>2</v>
      </c>
      <c r="I56" s="61">
        <f>'Chakhei SC'!I56+'Siata SC'!I56+'Lana SC'!I56</f>
        <v>2</v>
      </c>
      <c r="J56" s="61">
        <f>'Chakhei SC'!J56+'Siata SC'!J56+'Lana SC'!J56</f>
        <v>2</v>
      </c>
      <c r="K56" s="61">
        <f>'Chakhei SC'!K56+'Siata SC'!K56+'Lana SC'!K56</f>
        <v>0</v>
      </c>
      <c r="L56" s="61">
        <f>'Chakhei SC'!L56+'Siata SC'!L56+'Lana SC'!L56</f>
        <v>0</v>
      </c>
      <c r="M56" s="61">
        <f>'Chakhei SC'!M56+'Siata SC'!M56+'Lana SC'!M56</f>
        <v>0</v>
      </c>
      <c r="N56" s="61">
        <f>'Chakhei SC'!N56+'Siata SC'!N56+'Lana SC'!N56</f>
        <v>0</v>
      </c>
      <c r="O56" s="61">
        <f>'Chakhei SC'!O56+'Siata SC'!O56+'Lana SC'!O56</f>
        <v>0</v>
      </c>
      <c r="P56" s="61">
        <f>'Chakhei SC'!P56+'Siata SC'!P56+'Lana SC'!P56</f>
        <v>0</v>
      </c>
      <c r="Q56" s="61">
        <f>'Chakhei SC'!Q56+'Siata SC'!Q56+'Lana SC'!Q56</f>
        <v>2</v>
      </c>
      <c r="R56" s="61">
        <f>'Chakhei SC'!R56+'Siata SC'!R56+'Lana SC'!R56</f>
        <v>0</v>
      </c>
      <c r="S56" s="61">
        <f>'Chakhei SC'!S56+'Siata SC'!S56+'Lana SC'!S56</f>
        <v>0</v>
      </c>
      <c r="T56" s="62">
        <f t="shared" si="1"/>
        <v>8</v>
      </c>
      <c r="U56" s="89">
        <f>T52</f>
        <v>8</v>
      </c>
      <c r="V56" s="63">
        <f>T56/T52</f>
        <v>1</v>
      </c>
      <c r="W56" s="89">
        <v>5</v>
      </c>
      <c r="X56" s="93"/>
      <c r="Y56" s="93"/>
      <c r="Z56" s="93"/>
      <c r="AA56" s="93"/>
      <c r="AB56" s="93"/>
      <c r="AC56" s="93"/>
      <c r="AD56" s="93"/>
      <c r="AE56" s="93"/>
      <c r="AF56" s="93"/>
      <c r="AG56" s="93"/>
      <c r="AH56" s="93"/>
      <c r="AI56" s="93"/>
      <c r="AJ56" s="93"/>
      <c r="AK56" s="106" t="str">
        <f t="shared" si="5"/>
        <v>No. of Live Birth breastfed within 1 hour of birth (Institution + Home)</v>
      </c>
      <c r="AL56" s="106" t="s">
        <v>301</v>
      </c>
      <c r="AM56" s="93"/>
      <c r="AN56" s="76"/>
      <c r="AO56" s="93"/>
    </row>
    <row r="57" spans="1:41" ht="12" customHeight="1">
      <c r="A57" s="93"/>
      <c r="B57" s="2" t="str">
        <f t="shared" si="0"/>
        <v>Sub Centres Total Achievement</v>
      </c>
      <c r="C57" s="3">
        <v>57</v>
      </c>
      <c r="D57" s="42"/>
      <c r="E57" s="58">
        <v>16</v>
      </c>
      <c r="F57" s="71" t="s">
        <v>307</v>
      </c>
      <c r="G57" s="224" t="s">
        <v>251</v>
      </c>
      <c r="H57" s="61">
        <f>'Chakhei SC'!H57+'Siata SC'!H57+'Lana SC'!H57</f>
        <v>2</v>
      </c>
      <c r="I57" s="61">
        <f>'Chakhei SC'!I57+'Siata SC'!I57+'Lana SC'!I57</f>
        <v>3</v>
      </c>
      <c r="J57" s="61">
        <f>'Chakhei SC'!J57+'Siata SC'!J57+'Lana SC'!J57</f>
        <v>1</v>
      </c>
      <c r="K57" s="61">
        <f>'Chakhei SC'!K57+'Siata SC'!K57+'Lana SC'!K57</f>
        <v>0</v>
      </c>
      <c r="L57" s="61">
        <f>'Chakhei SC'!L57+'Siata SC'!L57+'Lana SC'!L57</f>
        <v>0</v>
      </c>
      <c r="M57" s="61">
        <f>'Chakhei SC'!M57+'Siata SC'!M57+'Lana SC'!M57</f>
        <v>0</v>
      </c>
      <c r="N57" s="61">
        <f>'Chakhei SC'!N57+'Siata SC'!N57+'Lana SC'!N57</f>
        <v>0</v>
      </c>
      <c r="O57" s="61">
        <f>'Chakhei SC'!O57+'Siata SC'!O57+'Lana SC'!O57</f>
        <v>0</v>
      </c>
      <c r="P57" s="61">
        <f>'Chakhei SC'!P57+'Siata SC'!P57+'Lana SC'!P57</f>
        <v>0</v>
      </c>
      <c r="Q57" s="61">
        <f>'Chakhei SC'!Q57+'Siata SC'!Q57+'Lana SC'!Q57</f>
        <v>1</v>
      </c>
      <c r="R57" s="61">
        <f>'Chakhei SC'!R57+'Siata SC'!R57+'Lana SC'!R57</f>
        <v>1</v>
      </c>
      <c r="S57" s="61">
        <f>'Chakhei SC'!S57+'Siata SC'!S57+'Lana SC'!S57</f>
        <v>1</v>
      </c>
      <c r="T57" s="62">
        <f t="shared" si="1"/>
        <v>9</v>
      </c>
      <c r="U57" s="63">
        <f>X33</f>
        <v>491.4</v>
      </c>
      <c r="V57" s="75">
        <f>T57/U57</f>
        <v>1.8315018315018316E-2</v>
      </c>
      <c r="W57" s="63"/>
      <c r="X57" s="73"/>
      <c r="Y57" s="180"/>
      <c r="Z57" s="180"/>
      <c r="AA57" s="180"/>
      <c r="AB57" s="180"/>
      <c r="AC57" s="180"/>
      <c r="AD57" s="180"/>
      <c r="AE57" s="180"/>
      <c r="AF57" s="180"/>
      <c r="AG57" s="180"/>
      <c r="AH57" s="180"/>
      <c r="AI57" s="180"/>
      <c r="AJ57" s="180"/>
      <c r="AK57" s="93"/>
      <c r="AL57" s="93"/>
      <c r="AM57" s="93"/>
      <c r="AN57" s="76" t="s">
        <v>308</v>
      </c>
      <c r="AO57" s="93"/>
    </row>
    <row r="58" spans="1:41" ht="12" customHeight="1">
      <c r="A58" s="93"/>
      <c r="B58" s="2" t="str">
        <f t="shared" si="0"/>
        <v>Sub Centres Total Achievement</v>
      </c>
      <c r="C58" s="3">
        <v>58</v>
      </c>
      <c r="D58" s="42"/>
      <c r="E58" s="58">
        <v>17</v>
      </c>
      <c r="F58" s="71" t="s">
        <v>310</v>
      </c>
      <c r="G58" s="224" t="s">
        <v>251</v>
      </c>
      <c r="H58" s="61">
        <f>'Chakhei SC'!H58+'Siata SC'!H58+'Lana SC'!H58</f>
        <v>46</v>
      </c>
      <c r="I58" s="61">
        <f>'Chakhei SC'!I58+'Siata SC'!I58+'Lana SC'!I58</f>
        <v>43</v>
      </c>
      <c r="J58" s="61">
        <f>'Chakhei SC'!J58+'Siata SC'!J58+'Lana SC'!J58</f>
        <v>54</v>
      </c>
      <c r="K58" s="61">
        <f>'Chakhei SC'!K58+'Siata SC'!K58+'Lana SC'!K58</f>
        <v>0</v>
      </c>
      <c r="L58" s="61">
        <f>'Chakhei SC'!L58+'Siata SC'!L58+'Lana SC'!L58</f>
        <v>0</v>
      </c>
      <c r="M58" s="61">
        <f>'Chakhei SC'!M58+'Siata SC'!M58+'Lana SC'!M58</f>
        <v>0</v>
      </c>
      <c r="N58" s="61">
        <f>'Chakhei SC'!N58+'Siata SC'!N58+'Lana SC'!N58</f>
        <v>0</v>
      </c>
      <c r="O58" s="61">
        <f>'Chakhei SC'!O58+'Siata SC'!O58+'Lana SC'!O58</f>
        <v>0</v>
      </c>
      <c r="P58" s="61">
        <f>'Chakhei SC'!P58+'Siata SC'!P58+'Lana SC'!P58</f>
        <v>0</v>
      </c>
      <c r="Q58" s="61">
        <f>'Chakhei SC'!Q58+'Siata SC'!Q58+'Lana SC'!Q58</f>
        <v>8</v>
      </c>
      <c r="R58" s="61">
        <f>'Chakhei SC'!R58+'Siata SC'!R58+'Lana SC'!R58</f>
        <v>8</v>
      </c>
      <c r="S58" s="61">
        <f>'Chakhei SC'!S58+'Siata SC'!S58+'Lana SC'!S58</f>
        <v>8</v>
      </c>
      <c r="T58" s="62">
        <f t="shared" si="1"/>
        <v>167</v>
      </c>
      <c r="U58" s="63"/>
      <c r="V58" s="69"/>
      <c r="W58" s="63"/>
      <c r="X58" s="73"/>
      <c r="Y58" s="180"/>
      <c r="Z58" s="180"/>
      <c r="AA58" s="180"/>
      <c r="AB58" s="180"/>
      <c r="AC58" s="180"/>
      <c r="AD58" s="180"/>
      <c r="AE58" s="180"/>
      <c r="AF58" s="180"/>
      <c r="AG58" s="180"/>
      <c r="AH58" s="180"/>
      <c r="AI58" s="180"/>
      <c r="AJ58" s="180"/>
      <c r="AK58" s="93"/>
      <c r="AL58" s="93"/>
      <c r="AM58" s="93"/>
      <c r="AN58" s="76"/>
      <c r="AO58" s="93"/>
    </row>
    <row r="59" spans="1:41" ht="12" customHeight="1">
      <c r="A59" s="93"/>
      <c r="B59" s="2" t="str">
        <f t="shared" si="0"/>
        <v>Sub Centres Total Achievement</v>
      </c>
      <c r="C59" s="3">
        <v>59</v>
      </c>
      <c r="D59" s="42"/>
      <c r="E59" s="58"/>
      <c r="F59" s="71" t="s">
        <v>471</v>
      </c>
      <c r="G59" s="224" t="s">
        <v>251</v>
      </c>
      <c r="H59" s="61">
        <f>'Chakhei SC'!H59+'Siata SC'!H59+'Lana SC'!H59</f>
        <v>20</v>
      </c>
      <c r="I59" s="61">
        <f>'Chakhei SC'!I59+'Siata SC'!I59+'Lana SC'!I59</f>
        <v>18</v>
      </c>
      <c r="J59" s="61">
        <f>'Chakhei SC'!J59+'Siata SC'!J59+'Lana SC'!J59</f>
        <v>19</v>
      </c>
      <c r="K59" s="61">
        <f>'Chakhei SC'!K59+'Siata SC'!K59+'Lana SC'!K59</f>
        <v>0</v>
      </c>
      <c r="L59" s="61">
        <f>'Chakhei SC'!L59+'Siata SC'!L59+'Lana SC'!L59</f>
        <v>0</v>
      </c>
      <c r="M59" s="61">
        <f>'Chakhei SC'!M59+'Siata SC'!M59+'Lana SC'!M59</f>
        <v>0</v>
      </c>
      <c r="N59" s="61">
        <f>'Chakhei SC'!N59+'Siata SC'!N59+'Lana SC'!N59</f>
        <v>0</v>
      </c>
      <c r="O59" s="61">
        <f>'Chakhei SC'!O59+'Siata SC'!O59+'Lana SC'!O59</f>
        <v>0</v>
      </c>
      <c r="P59" s="61">
        <f>'Chakhei SC'!P59+'Siata SC'!P59+'Lana SC'!P59</f>
        <v>0</v>
      </c>
      <c r="Q59" s="61">
        <f>'Chakhei SC'!Q59+'Siata SC'!Q59+'Lana SC'!Q59</f>
        <v>10</v>
      </c>
      <c r="R59" s="61">
        <f>'Chakhei SC'!R59+'Siata SC'!R59+'Lana SC'!R59</f>
        <v>10</v>
      </c>
      <c r="S59" s="61">
        <f>'Chakhei SC'!S59+'Siata SC'!S59+'Lana SC'!S59</f>
        <v>10</v>
      </c>
      <c r="T59" s="62">
        <f t="shared" si="1"/>
        <v>87</v>
      </c>
      <c r="U59" s="63"/>
      <c r="V59" s="69"/>
      <c r="W59" s="70"/>
      <c r="X59" s="73"/>
      <c r="Y59" s="180"/>
      <c r="Z59" s="180"/>
      <c r="AA59" s="180"/>
      <c r="AB59" s="180"/>
      <c r="AC59" s="180"/>
      <c r="AD59" s="180"/>
      <c r="AE59" s="180"/>
      <c r="AF59" s="180"/>
      <c r="AG59" s="180"/>
      <c r="AH59" s="180"/>
      <c r="AI59" s="180"/>
      <c r="AJ59" s="180"/>
      <c r="AK59" s="93"/>
      <c r="AL59" s="93"/>
      <c r="AM59" s="93"/>
      <c r="AN59" s="76"/>
      <c r="AO59" s="93"/>
    </row>
    <row r="60" spans="1:41" ht="12" customHeight="1">
      <c r="A60" s="93"/>
      <c r="B60" s="2" t="str">
        <f t="shared" si="0"/>
        <v>Sub Centres Total Achievement</v>
      </c>
      <c r="C60" s="3">
        <v>60</v>
      </c>
      <c r="D60" s="42"/>
      <c r="E60" s="58"/>
      <c r="F60" s="71" t="s">
        <v>312</v>
      </c>
      <c r="G60" s="224" t="s">
        <v>251</v>
      </c>
      <c r="H60" s="61">
        <f>'Chakhei SC'!H60+'Siata SC'!H60+'Lana SC'!H60</f>
        <v>0</v>
      </c>
      <c r="I60" s="61">
        <f>'Chakhei SC'!I60+'Siata SC'!I60+'Lana SC'!I60</f>
        <v>0</v>
      </c>
      <c r="J60" s="61">
        <f>'Chakhei SC'!J60+'Siata SC'!J60+'Lana SC'!J60</f>
        <v>0</v>
      </c>
      <c r="K60" s="61">
        <f>'Chakhei SC'!K60+'Siata SC'!K60+'Lana SC'!K60</f>
        <v>0</v>
      </c>
      <c r="L60" s="61">
        <f>'Chakhei SC'!L60+'Siata SC'!L60+'Lana SC'!L60</f>
        <v>0</v>
      </c>
      <c r="M60" s="61">
        <f>'Chakhei SC'!M60+'Siata SC'!M60+'Lana SC'!M60</f>
        <v>0</v>
      </c>
      <c r="N60" s="61">
        <f>'Chakhei SC'!N60+'Siata SC'!N60+'Lana SC'!N60</f>
        <v>0</v>
      </c>
      <c r="O60" s="61">
        <f>'Chakhei SC'!O60+'Siata SC'!O60+'Lana SC'!O60</f>
        <v>0</v>
      </c>
      <c r="P60" s="61">
        <f>'Chakhei SC'!P60+'Siata SC'!P60+'Lana SC'!P60</f>
        <v>0</v>
      </c>
      <c r="Q60" s="61">
        <f>'Chakhei SC'!Q60+'Siata SC'!Q60+'Lana SC'!Q60</f>
        <v>1</v>
      </c>
      <c r="R60" s="61">
        <f>'Chakhei SC'!R60+'Siata SC'!R60+'Lana SC'!R60</f>
        <v>1</v>
      </c>
      <c r="S60" s="61">
        <f>'Chakhei SC'!S60+'Siata SC'!S60+'Lana SC'!S60</f>
        <v>1</v>
      </c>
      <c r="T60" s="62">
        <f t="shared" si="1"/>
        <v>3</v>
      </c>
      <c r="U60" s="63"/>
      <c r="V60" s="69"/>
      <c r="W60" s="63"/>
      <c r="X60" s="73"/>
      <c r="Y60" s="180"/>
      <c r="Z60" s="180"/>
      <c r="AA60" s="180"/>
      <c r="AB60" s="180"/>
      <c r="AC60" s="180"/>
      <c r="AD60" s="180"/>
      <c r="AE60" s="180"/>
      <c r="AF60" s="180"/>
      <c r="AG60" s="180"/>
      <c r="AH60" s="180"/>
      <c r="AI60" s="180"/>
      <c r="AJ60" s="180"/>
      <c r="AK60" s="93"/>
      <c r="AL60" s="93"/>
      <c r="AM60" s="93"/>
      <c r="AN60" s="76"/>
      <c r="AO60" s="93"/>
    </row>
    <row r="61" spans="1:41" ht="12" customHeight="1">
      <c r="A61" s="93"/>
      <c r="B61" s="2" t="str">
        <f t="shared" si="0"/>
        <v>Sub Centres Total Achievement</v>
      </c>
      <c r="C61" s="3">
        <v>61</v>
      </c>
      <c r="D61" s="42"/>
      <c r="E61" s="58"/>
      <c r="F61" s="71" t="s">
        <v>313</v>
      </c>
      <c r="G61" s="224" t="s">
        <v>251</v>
      </c>
      <c r="H61" s="61">
        <f>'Chakhei SC'!H61+'Siata SC'!H61+'Lana SC'!H61</f>
        <v>0</v>
      </c>
      <c r="I61" s="61">
        <f>'Chakhei SC'!I61+'Siata SC'!I61+'Lana SC'!I61</f>
        <v>0</v>
      </c>
      <c r="J61" s="61">
        <f>'Chakhei SC'!J61+'Siata SC'!J61+'Lana SC'!J61</f>
        <v>0</v>
      </c>
      <c r="K61" s="61">
        <f>'Chakhei SC'!K61+'Siata SC'!K61+'Lana SC'!K61</f>
        <v>0</v>
      </c>
      <c r="L61" s="61">
        <f>'Chakhei SC'!L61+'Siata SC'!L61+'Lana SC'!L61</f>
        <v>0</v>
      </c>
      <c r="M61" s="61">
        <f>'Chakhei SC'!M61+'Siata SC'!M61+'Lana SC'!M61</f>
        <v>0</v>
      </c>
      <c r="N61" s="61">
        <f>'Chakhei SC'!N61+'Siata SC'!N61+'Lana SC'!N61</f>
        <v>0</v>
      </c>
      <c r="O61" s="61">
        <f>'Chakhei SC'!O61+'Siata SC'!O61+'Lana SC'!O61</f>
        <v>0</v>
      </c>
      <c r="P61" s="61">
        <f>'Chakhei SC'!P61+'Siata SC'!P61+'Lana SC'!P61</f>
        <v>0</v>
      </c>
      <c r="Q61" s="61">
        <f>'Chakhei SC'!Q61+'Siata SC'!Q61+'Lana SC'!Q61</f>
        <v>0</v>
      </c>
      <c r="R61" s="61">
        <f>'Chakhei SC'!R61+'Siata SC'!R61+'Lana SC'!R61</f>
        <v>0</v>
      </c>
      <c r="S61" s="61">
        <f>'Chakhei SC'!S61+'Siata SC'!S61+'Lana SC'!S61</f>
        <v>0</v>
      </c>
      <c r="T61" s="62">
        <f t="shared" si="1"/>
        <v>0</v>
      </c>
      <c r="U61" s="63"/>
      <c r="V61" s="69"/>
      <c r="W61" s="63"/>
      <c r="X61" s="66"/>
      <c r="Y61" s="183"/>
      <c r="Z61" s="183"/>
      <c r="AA61" s="183"/>
      <c r="AB61" s="183"/>
      <c r="AC61" s="183"/>
      <c r="AD61" s="183"/>
      <c r="AE61" s="183"/>
      <c r="AF61" s="183"/>
      <c r="AG61" s="183"/>
      <c r="AH61" s="183"/>
      <c r="AI61" s="183"/>
      <c r="AJ61" s="183"/>
      <c r="AK61" s="93"/>
      <c r="AL61" s="93"/>
      <c r="AM61" s="93"/>
      <c r="AN61" s="187"/>
      <c r="AO61" s="93"/>
    </row>
    <row r="62" spans="1:41" ht="12" customHeight="1">
      <c r="A62" s="93"/>
      <c r="B62" s="2" t="str">
        <f t="shared" si="0"/>
        <v>Sub Centres Total Achievement</v>
      </c>
      <c r="C62" s="3">
        <v>62</v>
      </c>
      <c r="D62" s="42"/>
      <c r="E62" s="58">
        <v>18</v>
      </c>
      <c r="F62" s="71" t="s">
        <v>314</v>
      </c>
      <c r="G62" s="224" t="s">
        <v>251</v>
      </c>
      <c r="H62" s="61">
        <f>'Chakhei SC'!H62+'Siata SC'!H62+'Lana SC'!H62</f>
        <v>0</v>
      </c>
      <c r="I62" s="61">
        <f>'Chakhei SC'!I62+'Siata SC'!I62+'Lana SC'!I62</f>
        <v>0</v>
      </c>
      <c r="J62" s="61">
        <f>'Chakhei SC'!J62+'Siata SC'!J62+'Lana SC'!J62</f>
        <v>0</v>
      </c>
      <c r="K62" s="61">
        <f>'Chakhei SC'!K62+'Siata SC'!K62+'Lana SC'!K62</f>
        <v>0</v>
      </c>
      <c r="L62" s="61">
        <f>'Chakhei SC'!L62+'Siata SC'!L62+'Lana SC'!L62</f>
        <v>0</v>
      </c>
      <c r="M62" s="61">
        <f>'Chakhei SC'!M62+'Siata SC'!M62+'Lana SC'!M62</f>
        <v>0</v>
      </c>
      <c r="N62" s="61">
        <f>'Chakhei SC'!N62+'Siata SC'!N62+'Lana SC'!N62</f>
        <v>0</v>
      </c>
      <c r="O62" s="61">
        <f>'Chakhei SC'!O62+'Siata SC'!O62+'Lana SC'!O62</f>
        <v>0</v>
      </c>
      <c r="P62" s="61">
        <f>'Chakhei SC'!P62+'Siata SC'!P62+'Lana SC'!P62</f>
        <v>0</v>
      </c>
      <c r="Q62" s="61">
        <f>'Chakhei SC'!Q62+'Siata SC'!Q62+'Lana SC'!Q62</f>
        <v>0</v>
      </c>
      <c r="R62" s="61">
        <f>'Chakhei SC'!R62+'Siata SC'!R62+'Lana SC'!R62</f>
        <v>0</v>
      </c>
      <c r="S62" s="61">
        <f>'Chakhei SC'!S62+'Siata SC'!S62+'Lana SC'!S62</f>
        <v>0</v>
      </c>
      <c r="T62" s="62">
        <f t="shared" si="1"/>
        <v>0</v>
      </c>
      <c r="U62" s="63"/>
      <c r="V62" s="69"/>
      <c r="W62" s="70"/>
      <c r="X62" s="73"/>
      <c r="Y62" s="180"/>
      <c r="Z62" s="180"/>
      <c r="AA62" s="180"/>
      <c r="AB62" s="180"/>
      <c r="AC62" s="180"/>
      <c r="AD62" s="180"/>
      <c r="AE62" s="180"/>
      <c r="AF62" s="180"/>
      <c r="AG62" s="180"/>
      <c r="AH62" s="180"/>
      <c r="AI62" s="180"/>
      <c r="AJ62" s="180"/>
      <c r="AK62" s="93"/>
      <c r="AL62" s="93"/>
      <c r="AM62" s="93"/>
      <c r="AN62" s="76"/>
      <c r="AO62" s="93"/>
    </row>
    <row r="63" spans="1:41" ht="12" customHeight="1">
      <c r="A63" s="93"/>
      <c r="B63" s="2" t="str">
        <f t="shared" si="0"/>
        <v>Sub Centres Total Achievement</v>
      </c>
      <c r="C63" s="3">
        <v>63</v>
      </c>
      <c r="D63" s="42"/>
      <c r="E63" s="58">
        <v>19</v>
      </c>
      <c r="F63" s="71" t="s">
        <v>315</v>
      </c>
      <c r="G63" s="224" t="s">
        <v>251</v>
      </c>
      <c r="H63" s="61">
        <f>'Chakhei SC'!H63+'Siata SC'!H63+'Lana SC'!H63</f>
        <v>2</v>
      </c>
      <c r="I63" s="61">
        <f>'Chakhei SC'!I63+'Siata SC'!I63+'Lana SC'!I63</f>
        <v>2</v>
      </c>
      <c r="J63" s="61">
        <f>'Chakhei SC'!J63+'Siata SC'!J63+'Lana SC'!J63</f>
        <v>1</v>
      </c>
      <c r="K63" s="61">
        <f>'Chakhei SC'!K63+'Siata SC'!K63+'Lana SC'!K63</f>
        <v>0</v>
      </c>
      <c r="L63" s="61">
        <f>'Chakhei SC'!L63+'Siata SC'!L63+'Lana SC'!L63</f>
        <v>0</v>
      </c>
      <c r="M63" s="61">
        <f>'Chakhei SC'!M63+'Siata SC'!M63+'Lana SC'!M63</f>
        <v>0</v>
      </c>
      <c r="N63" s="61">
        <f>'Chakhei SC'!N63+'Siata SC'!N63+'Lana SC'!N63</f>
        <v>0</v>
      </c>
      <c r="O63" s="61">
        <f>'Chakhei SC'!O63+'Siata SC'!O63+'Lana SC'!O63</f>
        <v>0</v>
      </c>
      <c r="P63" s="61">
        <f>'Chakhei SC'!P63+'Siata SC'!P63+'Lana SC'!P63</f>
        <v>0</v>
      </c>
      <c r="Q63" s="61">
        <f>'Chakhei SC'!Q63+'Siata SC'!Q63+'Lana SC'!Q63</f>
        <v>1</v>
      </c>
      <c r="R63" s="61">
        <f>'Chakhei SC'!R63+'Siata SC'!R63+'Lana SC'!R63</f>
        <v>0</v>
      </c>
      <c r="S63" s="61">
        <f>'Chakhei SC'!S63+'Siata SC'!S63+'Lana SC'!S63</f>
        <v>0</v>
      </c>
      <c r="T63" s="62">
        <f t="shared" si="1"/>
        <v>6</v>
      </c>
      <c r="U63" s="63">
        <f>U46</f>
        <v>8</v>
      </c>
      <c r="V63" s="75">
        <f t="shared" ref="V63:V65" si="7">T63/U63</f>
        <v>0.75</v>
      </c>
      <c r="W63" s="63"/>
      <c r="X63" s="66"/>
      <c r="Y63" s="226" t="s">
        <v>472</v>
      </c>
      <c r="Z63" s="183"/>
      <c r="AA63" s="183"/>
      <c r="AB63" s="183"/>
      <c r="AC63" s="183"/>
      <c r="AD63" s="183"/>
      <c r="AE63" s="183"/>
      <c r="AF63" s="183"/>
      <c r="AG63" s="183"/>
      <c r="AH63" s="183"/>
      <c r="AI63" s="183"/>
      <c r="AJ63" s="183"/>
      <c r="AK63" s="93"/>
      <c r="AL63" s="93"/>
      <c r="AM63" s="93"/>
      <c r="AN63" s="130" t="s">
        <v>296</v>
      </c>
      <c r="AO63" s="93"/>
    </row>
    <row r="64" spans="1:41" ht="12" customHeight="1">
      <c r="A64" s="93"/>
      <c r="B64" s="2" t="str">
        <f t="shared" si="0"/>
        <v>Sub Centres Total Achievement</v>
      </c>
      <c r="C64" s="3">
        <v>64</v>
      </c>
      <c r="D64" s="42"/>
      <c r="E64" s="58"/>
      <c r="F64" s="71" t="s">
        <v>317</v>
      </c>
      <c r="G64" s="224" t="s">
        <v>251</v>
      </c>
      <c r="H64" s="61">
        <f>'Chakhei SC'!H64+'Siata SC'!H64+'Lana SC'!H64</f>
        <v>2</v>
      </c>
      <c r="I64" s="61">
        <f>'Chakhei SC'!I64+'Siata SC'!I64+'Lana SC'!I64</f>
        <v>2</v>
      </c>
      <c r="J64" s="61">
        <f>'Chakhei SC'!J64+'Siata SC'!J64+'Lana SC'!J64</f>
        <v>1</v>
      </c>
      <c r="K64" s="61">
        <f>'Chakhei SC'!K64+'Siata SC'!K64+'Lana SC'!K64</f>
        <v>0</v>
      </c>
      <c r="L64" s="61">
        <f>'Chakhei SC'!L64+'Siata SC'!L64+'Lana SC'!L64</f>
        <v>0</v>
      </c>
      <c r="M64" s="61">
        <f>'Chakhei SC'!M64+'Siata SC'!M64+'Lana SC'!M64</f>
        <v>0</v>
      </c>
      <c r="N64" s="61">
        <f>'Chakhei SC'!N64+'Siata SC'!N64+'Lana SC'!N64</f>
        <v>0</v>
      </c>
      <c r="O64" s="61">
        <f>'Chakhei SC'!O64+'Siata SC'!O64+'Lana SC'!O64</f>
        <v>0</v>
      </c>
      <c r="P64" s="61">
        <f>'Chakhei SC'!P64+'Siata SC'!P64+'Lana SC'!P64</f>
        <v>0</v>
      </c>
      <c r="Q64" s="61">
        <f>'Chakhei SC'!Q64+'Siata SC'!Q64+'Lana SC'!Q64</f>
        <v>2</v>
      </c>
      <c r="R64" s="61">
        <f>'Chakhei SC'!R64+'Siata SC'!R64+'Lana SC'!R64</f>
        <v>0</v>
      </c>
      <c r="S64" s="61">
        <f>'Chakhei SC'!S64+'Siata SC'!S64+'Lana SC'!S64</f>
        <v>0</v>
      </c>
      <c r="T64" s="62">
        <f t="shared" si="1"/>
        <v>7</v>
      </c>
      <c r="U64" s="63">
        <f>U46</f>
        <v>8</v>
      </c>
      <c r="V64" s="75">
        <f t="shared" si="7"/>
        <v>0.875</v>
      </c>
      <c r="W64" s="63"/>
      <c r="X64" s="66"/>
      <c r="Y64" s="226" t="s">
        <v>473</v>
      </c>
      <c r="Z64" s="183"/>
      <c r="AA64" s="183"/>
      <c r="AB64" s="183"/>
      <c r="AC64" s="183"/>
      <c r="AD64" s="183"/>
      <c r="AE64" s="183"/>
      <c r="AF64" s="183"/>
      <c r="AG64" s="183"/>
      <c r="AH64" s="183"/>
      <c r="AI64" s="183"/>
      <c r="AJ64" s="183"/>
      <c r="AK64" s="93"/>
      <c r="AL64" s="93"/>
      <c r="AM64" s="93"/>
      <c r="AN64" s="130" t="s">
        <v>296</v>
      </c>
      <c r="AO64" s="93"/>
    </row>
    <row r="65" spans="1:41" ht="12" customHeight="1">
      <c r="A65" s="93"/>
      <c r="B65" s="2" t="str">
        <f t="shared" si="0"/>
        <v>Sub Centres Total Achievement</v>
      </c>
      <c r="C65" s="3">
        <v>65</v>
      </c>
      <c r="D65" s="227"/>
      <c r="E65" s="58"/>
      <c r="F65" s="71" t="s">
        <v>318</v>
      </c>
      <c r="G65" s="86" t="s">
        <v>251</v>
      </c>
      <c r="H65" s="61">
        <f>'Chakhei SC'!H65+'Siata SC'!H65+'Lana SC'!H65</f>
        <v>0</v>
      </c>
      <c r="I65" s="61">
        <f>'Chakhei SC'!I65+'Siata SC'!I65+'Lana SC'!I65</f>
        <v>0</v>
      </c>
      <c r="J65" s="61">
        <f>'Chakhei SC'!J65+'Siata SC'!J65+'Lana SC'!J65</f>
        <v>0</v>
      </c>
      <c r="K65" s="61">
        <f>'Chakhei SC'!K65+'Siata SC'!K65+'Lana SC'!K65</f>
        <v>0</v>
      </c>
      <c r="L65" s="61">
        <f>'Chakhei SC'!L65+'Siata SC'!L65+'Lana SC'!L65</f>
        <v>0</v>
      </c>
      <c r="M65" s="61">
        <f>'Chakhei SC'!M65+'Siata SC'!M65+'Lana SC'!M65</f>
        <v>0</v>
      </c>
      <c r="N65" s="61">
        <f>'Chakhei SC'!N65+'Siata SC'!N65+'Lana SC'!N65</f>
        <v>0</v>
      </c>
      <c r="O65" s="61">
        <f>'Chakhei SC'!O65+'Siata SC'!O65+'Lana SC'!O65</f>
        <v>0</v>
      </c>
      <c r="P65" s="61">
        <f>'Chakhei SC'!P65+'Siata SC'!P65+'Lana SC'!P65</f>
        <v>0</v>
      </c>
      <c r="Q65" s="61">
        <f>'Chakhei SC'!Q65+'Siata SC'!Q65+'Lana SC'!Q65</f>
        <v>0</v>
      </c>
      <c r="R65" s="61">
        <f>'Chakhei SC'!R65+'Siata SC'!R65+'Lana SC'!R65</f>
        <v>0</v>
      </c>
      <c r="S65" s="61">
        <f>'Chakhei SC'!S65+'Siata SC'!S65+'Lana SC'!S65</f>
        <v>0</v>
      </c>
      <c r="T65" s="62">
        <f t="shared" si="1"/>
        <v>0</v>
      </c>
      <c r="U65" s="63">
        <f>U46</f>
        <v>8</v>
      </c>
      <c r="V65" s="75">
        <f t="shared" si="7"/>
        <v>0</v>
      </c>
      <c r="W65" s="63"/>
      <c r="X65" s="76"/>
      <c r="Y65" s="228"/>
      <c r="Z65" s="183"/>
      <c r="AA65" s="183"/>
      <c r="AB65" s="183"/>
      <c r="AC65" s="183"/>
      <c r="AD65" s="183"/>
      <c r="AE65" s="183"/>
      <c r="AF65" s="183"/>
      <c r="AG65" s="183"/>
      <c r="AH65" s="183"/>
      <c r="AI65" s="183"/>
      <c r="AJ65" s="183"/>
      <c r="AK65" s="93"/>
      <c r="AL65" s="93"/>
      <c r="AM65" s="93"/>
      <c r="AN65" s="98"/>
      <c r="AO65" s="93"/>
    </row>
    <row r="66" spans="1:41" ht="1.5" customHeight="1">
      <c r="A66" s="93"/>
      <c r="B66" s="2" t="str">
        <f t="shared" si="0"/>
        <v>Sub Centres Total Achievement</v>
      </c>
      <c r="C66" s="3">
        <v>66</v>
      </c>
      <c r="D66" s="42"/>
      <c r="E66" s="3"/>
      <c r="F66" s="78"/>
      <c r="G66" s="98"/>
      <c r="H66" s="7"/>
      <c r="I66" s="7"/>
      <c r="J66" s="7"/>
      <c r="K66" s="7"/>
      <c r="L66" s="7"/>
      <c r="M66" s="7"/>
      <c r="N66" s="7"/>
      <c r="O66" s="7"/>
      <c r="P66" s="7"/>
      <c r="Q66" s="7"/>
      <c r="R66" s="7"/>
      <c r="S66" s="7"/>
      <c r="T66" s="7"/>
      <c r="U66" s="8"/>
      <c r="V66" s="80"/>
      <c r="W66" s="8"/>
      <c r="X66" s="2"/>
      <c r="Y66" s="2"/>
      <c r="Z66" s="2"/>
      <c r="AA66" s="2"/>
      <c r="AB66" s="2"/>
      <c r="AC66" s="2"/>
      <c r="AD66" s="2"/>
      <c r="AE66" s="2"/>
      <c r="AF66" s="2"/>
      <c r="AG66" s="2"/>
      <c r="AH66" s="2"/>
      <c r="AI66" s="2"/>
      <c r="AJ66" s="2"/>
      <c r="AK66" s="93"/>
      <c r="AL66" s="93"/>
      <c r="AM66" s="93"/>
      <c r="AN66" s="229"/>
      <c r="AO66" s="93"/>
    </row>
    <row r="67" spans="1:41" ht="16.5" customHeight="1">
      <c r="A67" s="93"/>
      <c r="B67" s="2" t="str">
        <f t="shared" si="0"/>
        <v>Sub Centres Total Achievement</v>
      </c>
      <c r="C67" s="3">
        <v>67</v>
      </c>
      <c r="D67" s="57"/>
      <c r="E67" s="81" t="s">
        <v>319</v>
      </c>
      <c r="F67" s="82"/>
      <c r="G67" s="118" t="s">
        <v>57</v>
      </c>
      <c r="H67" s="46" t="s">
        <v>28</v>
      </c>
      <c r="I67" s="46" t="s">
        <v>29</v>
      </c>
      <c r="J67" s="46" t="s">
        <v>30</v>
      </c>
      <c r="K67" s="46" t="s">
        <v>31</v>
      </c>
      <c r="L67" s="46" t="s">
        <v>32</v>
      </c>
      <c r="M67" s="46" t="s">
        <v>33</v>
      </c>
      <c r="N67" s="46" t="s">
        <v>34</v>
      </c>
      <c r="O67" s="46" t="s">
        <v>35</v>
      </c>
      <c r="P67" s="46" t="s">
        <v>36</v>
      </c>
      <c r="Q67" s="46" t="s">
        <v>37</v>
      </c>
      <c r="R67" s="46" t="s">
        <v>38</v>
      </c>
      <c r="S67" s="46" t="s">
        <v>39</v>
      </c>
      <c r="T67" s="46" t="s">
        <v>40</v>
      </c>
      <c r="U67" s="47" t="s">
        <v>41</v>
      </c>
      <c r="V67" s="119" t="s">
        <v>42</v>
      </c>
      <c r="W67" s="175" t="s">
        <v>123</v>
      </c>
      <c r="X67" s="46" t="s">
        <v>44</v>
      </c>
      <c r="Y67" s="176"/>
      <c r="Z67" s="176"/>
      <c r="AA67" s="176"/>
      <c r="AB67" s="176"/>
      <c r="AC67" s="176"/>
      <c r="AD67" s="176"/>
      <c r="AE67" s="176"/>
      <c r="AF67" s="176"/>
      <c r="AG67" s="176"/>
      <c r="AH67" s="176"/>
      <c r="AI67" s="176"/>
      <c r="AJ67" s="176"/>
      <c r="AK67" s="93"/>
      <c r="AL67" s="93"/>
      <c r="AM67" s="93"/>
      <c r="AN67" s="46" t="s">
        <v>124</v>
      </c>
      <c r="AO67" s="93"/>
    </row>
    <row r="68" spans="1:41" ht="1.5" customHeight="1">
      <c r="A68" s="93"/>
      <c r="B68" s="2" t="str">
        <f t="shared" si="0"/>
        <v>Sub Centres Total Achievement</v>
      </c>
      <c r="C68" s="3">
        <v>68</v>
      </c>
      <c r="D68" s="42"/>
      <c r="E68" s="3"/>
      <c r="F68" s="78"/>
      <c r="G68" s="98"/>
      <c r="H68" s="7"/>
      <c r="I68" s="7"/>
      <c r="J68" s="7"/>
      <c r="K68" s="7"/>
      <c r="L68" s="7"/>
      <c r="M68" s="7"/>
      <c r="N68" s="7"/>
      <c r="O68" s="7"/>
      <c r="P68" s="7"/>
      <c r="Q68" s="7"/>
      <c r="R68" s="7"/>
      <c r="S68" s="7"/>
      <c r="T68" s="7"/>
      <c r="U68" s="8"/>
      <c r="V68" s="80"/>
      <c r="W68" s="8"/>
      <c r="X68" s="2"/>
      <c r="Y68" s="2"/>
      <c r="Z68" s="2"/>
      <c r="AA68" s="2"/>
      <c r="AB68" s="2"/>
      <c r="AC68" s="2"/>
      <c r="AD68" s="2"/>
      <c r="AE68" s="2"/>
      <c r="AF68" s="2"/>
      <c r="AG68" s="2"/>
      <c r="AH68" s="2"/>
      <c r="AI68" s="2"/>
      <c r="AJ68" s="2"/>
      <c r="AK68" s="93"/>
      <c r="AL68" s="93"/>
      <c r="AM68" s="93"/>
      <c r="AN68" s="229"/>
      <c r="AO68" s="93"/>
    </row>
    <row r="69" spans="1:41" ht="12" customHeight="1">
      <c r="A69" s="93"/>
      <c r="B69" s="2" t="str">
        <f t="shared" si="0"/>
        <v>Sub Centres Total Achievement</v>
      </c>
      <c r="C69" s="3">
        <v>69</v>
      </c>
      <c r="D69" s="42"/>
      <c r="E69" s="54">
        <v>1</v>
      </c>
      <c r="F69" s="84" t="s">
        <v>320</v>
      </c>
      <c r="G69" s="224" t="s">
        <v>251</v>
      </c>
      <c r="H69" s="61">
        <f>'Chakhei SC'!H69+'Siata SC'!H69+'Lana SC'!H69</f>
        <v>4</v>
      </c>
      <c r="I69" s="61">
        <f>'Chakhei SC'!I69+'Siata SC'!I69+'Lana SC'!I69</f>
        <v>4</v>
      </c>
      <c r="J69" s="61">
        <f>'Chakhei SC'!J69+'Siata SC'!J69+'Lana SC'!J69</f>
        <v>3</v>
      </c>
      <c r="K69" s="61">
        <f>'Chakhei SC'!K69+'Siata SC'!K69+'Lana SC'!K69</f>
        <v>0</v>
      </c>
      <c r="L69" s="61">
        <f>'Chakhei SC'!L69+'Siata SC'!L69+'Lana SC'!L69</f>
        <v>0</v>
      </c>
      <c r="M69" s="61">
        <f>'Chakhei SC'!M69+'Siata SC'!M69+'Lana SC'!M69</f>
        <v>0</v>
      </c>
      <c r="N69" s="61">
        <f>'Chakhei SC'!N69+'Siata SC'!N69+'Lana SC'!N69</f>
        <v>0</v>
      </c>
      <c r="O69" s="61">
        <f>'Chakhei SC'!O69+'Siata SC'!O69+'Lana SC'!O69</f>
        <v>0</v>
      </c>
      <c r="P69" s="61">
        <f>'Chakhei SC'!P69+'Siata SC'!P69+'Lana SC'!P69</f>
        <v>0</v>
      </c>
      <c r="Q69" s="61">
        <f>'Chakhei SC'!Q69+'Siata SC'!Q69+'Lana SC'!Q69</f>
        <v>1</v>
      </c>
      <c r="R69" s="61">
        <f>'Chakhei SC'!R69+'Siata SC'!R69+'Lana SC'!R69</f>
        <v>0</v>
      </c>
      <c r="S69" s="61">
        <f>'Chakhei SC'!S69+'Siata SC'!S69+'Lana SC'!S69</f>
        <v>1</v>
      </c>
      <c r="T69" s="62">
        <f t="shared" ref="T69:T78" si="8">SUM(H69:S69)</f>
        <v>13</v>
      </c>
      <c r="U69" s="63">
        <f>T69</f>
        <v>13</v>
      </c>
      <c r="V69" s="64"/>
      <c r="W69" s="63"/>
      <c r="X69" s="66"/>
      <c r="Y69" s="183"/>
      <c r="Z69" s="183"/>
      <c r="AA69" s="183"/>
      <c r="AB69" s="183"/>
      <c r="AC69" s="183"/>
      <c r="AD69" s="183"/>
      <c r="AE69" s="183"/>
      <c r="AF69" s="183"/>
      <c r="AG69" s="183"/>
      <c r="AH69" s="183"/>
      <c r="AI69" s="183"/>
      <c r="AJ69" s="183"/>
      <c r="AK69" s="93"/>
      <c r="AL69" s="93"/>
      <c r="AM69" s="93"/>
      <c r="AN69" s="107"/>
      <c r="AO69" s="93"/>
    </row>
    <row r="70" spans="1:41" ht="12" customHeight="1">
      <c r="A70" s="93"/>
      <c r="B70" s="2" t="str">
        <f t="shared" si="0"/>
        <v>Sub Centres Total Achievement</v>
      </c>
      <c r="C70" s="3">
        <v>70</v>
      </c>
      <c r="D70" s="42"/>
      <c r="E70" s="54">
        <v>2</v>
      </c>
      <c r="F70" s="84" t="s">
        <v>321</v>
      </c>
      <c r="G70" s="224" t="s">
        <v>251</v>
      </c>
      <c r="H70" s="61">
        <f>'Chakhei SC'!H70+'Siata SC'!H70+'Lana SC'!H70</f>
        <v>4</v>
      </c>
      <c r="I70" s="61">
        <f>'Chakhei SC'!I70+'Siata SC'!I70+'Lana SC'!I70</f>
        <v>3</v>
      </c>
      <c r="J70" s="61">
        <f>'Chakhei SC'!J70+'Siata SC'!J70+'Lana SC'!J70</f>
        <v>2</v>
      </c>
      <c r="K70" s="61">
        <f>'Chakhei SC'!K70+'Siata SC'!K70+'Lana SC'!K70</f>
        <v>0</v>
      </c>
      <c r="L70" s="61">
        <f>'Chakhei SC'!L70+'Siata SC'!L70+'Lana SC'!L70</f>
        <v>0</v>
      </c>
      <c r="M70" s="61">
        <f>'Chakhei SC'!M70+'Siata SC'!M70+'Lana SC'!M70</f>
        <v>0</v>
      </c>
      <c r="N70" s="61">
        <f>'Chakhei SC'!N70+'Siata SC'!N70+'Lana SC'!N70</f>
        <v>0</v>
      </c>
      <c r="O70" s="61">
        <f>'Chakhei SC'!O70+'Siata SC'!O70+'Lana SC'!O70</f>
        <v>0</v>
      </c>
      <c r="P70" s="61">
        <f>'Chakhei SC'!P70+'Siata SC'!P70+'Lana SC'!P70</f>
        <v>0</v>
      </c>
      <c r="Q70" s="61">
        <f>'Chakhei SC'!Q70+'Siata SC'!Q70+'Lana SC'!Q70</f>
        <v>1</v>
      </c>
      <c r="R70" s="61">
        <f>'Chakhei SC'!R70+'Siata SC'!R70+'Lana SC'!R70</f>
        <v>0</v>
      </c>
      <c r="S70" s="61">
        <f>'Chakhei SC'!S70+'Siata SC'!S70+'Lana SC'!S70</f>
        <v>1</v>
      </c>
      <c r="T70" s="62">
        <f t="shared" si="8"/>
        <v>11</v>
      </c>
      <c r="U70" s="63">
        <f>U69</f>
        <v>13</v>
      </c>
      <c r="V70" s="64">
        <f t="shared" ref="V70:V72" si="9">T70/U70</f>
        <v>0.84615384615384615</v>
      </c>
      <c r="W70" s="89"/>
      <c r="X70" s="66"/>
      <c r="Y70" s="183"/>
      <c r="Z70" s="183"/>
      <c r="AA70" s="183"/>
      <c r="AB70" s="183"/>
      <c r="AC70" s="183"/>
      <c r="AD70" s="183"/>
      <c r="AE70" s="183"/>
      <c r="AF70" s="183"/>
      <c r="AG70" s="183"/>
      <c r="AH70" s="183"/>
      <c r="AI70" s="183"/>
      <c r="AJ70" s="183"/>
      <c r="AK70" s="93"/>
      <c r="AL70" s="93"/>
      <c r="AM70" s="93"/>
      <c r="AN70" s="68" t="s">
        <v>320</v>
      </c>
      <c r="AO70" s="93"/>
    </row>
    <row r="71" spans="1:41" ht="12" customHeight="1">
      <c r="A71" s="93"/>
      <c r="B71" s="2" t="str">
        <f t="shared" si="0"/>
        <v>Sub Centres Total Achievement</v>
      </c>
      <c r="C71" s="3">
        <v>71</v>
      </c>
      <c r="D71" s="42"/>
      <c r="E71" s="54">
        <v>3</v>
      </c>
      <c r="F71" s="84" t="s">
        <v>323</v>
      </c>
      <c r="G71" s="224" t="s">
        <v>251</v>
      </c>
      <c r="H71" s="188">
        <f>'Chakhei SC'!H71+'Siata SC'!H71+'Lana SC'!H71</f>
        <v>14</v>
      </c>
      <c r="I71" s="188">
        <f>'Chakhei SC'!I71+'Siata SC'!I71+'Lana SC'!I71</f>
        <v>10</v>
      </c>
      <c r="J71" s="188">
        <f>'Chakhei SC'!J71+'Siata SC'!J71+'Lana SC'!J71</f>
        <v>2</v>
      </c>
      <c r="K71" s="188">
        <f>'Chakhei SC'!K71+'Siata SC'!K71+'Lana SC'!K71</f>
        <v>0</v>
      </c>
      <c r="L71" s="188">
        <f>'Chakhei SC'!L71+'Siata SC'!L71+'Lana SC'!L71</f>
        <v>0</v>
      </c>
      <c r="M71" s="188">
        <f>'Chakhei SC'!M71+'Siata SC'!M71+'Lana SC'!M71</f>
        <v>0</v>
      </c>
      <c r="N71" s="188">
        <f>'Chakhei SC'!N71+'Siata SC'!N71+'Lana SC'!N71</f>
        <v>0</v>
      </c>
      <c r="O71" s="188">
        <f>'Chakhei SC'!O71+'Siata SC'!O71+'Lana SC'!O71</f>
        <v>0</v>
      </c>
      <c r="P71" s="188">
        <f>'Chakhei SC'!P71+'Siata SC'!P71+'Lana SC'!P71</f>
        <v>0</v>
      </c>
      <c r="Q71" s="188">
        <f>'Chakhei SC'!Q71+'Siata SC'!Q71+'Lana SC'!Q71</f>
        <v>0</v>
      </c>
      <c r="R71" s="188">
        <f>'Chakhei SC'!R71+'Siata SC'!R71+'Lana SC'!R71</f>
        <v>0</v>
      </c>
      <c r="S71" s="61">
        <f>'Chakhei SC'!S71+'Siata SC'!S71+'Lana SC'!S71</f>
        <v>1</v>
      </c>
      <c r="T71" s="94">
        <f t="shared" si="8"/>
        <v>27</v>
      </c>
      <c r="U71" s="63">
        <f>T38</f>
        <v>37</v>
      </c>
      <c r="V71" s="75">
        <f t="shared" si="9"/>
        <v>0.72972972972972971</v>
      </c>
      <c r="W71" s="89">
        <v>5</v>
      </c>
      <c r="X71" s="66"/>
      <c r="Y71" s="183"/>
      <c r="Z71" s="183"/>
      <c r="AA71" s="183"/>
      <c r="AB71" s="183"/>
      <c r="AC71" s="183"/>
      <c r="AD71" s="183"/>
      <c r="AE71" s="183"/>
      <c r="AF71" s="183"/>
      <c r="AG71" s="183"/>
      <c r="AH71" s="183"/>
      <c r="AI71" s="183"/>
      <c r="AJ71" s="183"/>
      <c r="AK71" s="93"/>
      <c r="AL71" s="93"/>
      <c r="AM71" s="93"/>
      <c r="AN71" s="108" t="s">
        <v>325</v>
      </c>
      <c r="AO71" s="93"/>
    </row>
    <row r="72" spans="1:41" ht="12" customHeight="1">
      <c r="A72" s="93"/>
      <c r="B72" s="2" t="str">
        <f t="shared" si="0"/>
        <v>Sub Centres Total Achievement</v>
      </c>
      <c r="C72" s="3">
        <v>72</v>
      </c>
      <c r="D72" s="83"/>
      <c r="E72" s="54">
        <v>4</v>
      </c>
      <c r="F72" s="84" t="s">
        <v>326</v>
      </c>
      <c r="G72" s="224" t="s">
        <v>251</v>
      </c>
      <c r="H72" s="61">
        <f>'Chakhei SC'!H72+'Siata SC'!H72+'Lana SC'!H72</f>
        <v>0</v>
      </c>
      <c r="I72" s="61">
        <f>'Chakhei SC'!I72+'Siata SC'!I72+'Lana SC'!I72</f>
        <v>0</v>
      </c>
      <c r="J72" s="61">
        <f>'Chakhei SC'!J72+'Siata SC'!J72+'Lana SC'!J72</f>
        <v>0</v>
      </c>
      <c r="K72" s="61">
        <f>'Chakhei SC'!K72+'Siata SC'!K72+'Lana SC'!K72</f>
        <v>0</v>
      </c>
      <c r="L72" s="61">
        <f>'Chakhei SC'!L72+'Siata SC'!L72+'Lana SC'!L72</f>
        <v>0</v>
      </c>
      <c r="M72" s="61">
        <f>'Chakhei SC'!M72+'Siata SC'!M72+'Lana SC'!M72</f>
        <v>0</v>
      </c>
      <c r="N72" s="61">
        <f>'Chakhei SC'!N72+'Siata SC'!N72+'Lana SC'!N72</f>
        <v>0</v>
      </c>
      <c r="O72" s="61">
        <f>'Chakhei SC'!O72+'Siata SC'!O72+'Lana SC'!O72</f>
        <v>0</v>
      </c>
      <c r="P72" s="61">
        <f>'Chakhei SC'!P72+'Siata SC'!P72+'Lana SC'!P72</f>
        <v>0</v>
      </c>
      <c r="Q72" s="61">
        <f>'Chakhei SC'!Q72+'Siata SC'!Q72+'Lana SC'!Q72</f>
        <v>0</v>
      </c>
      <c r="R72" s="61">
        <f>'Chakhei SC'!R72+'Siata SC'!R72+'Lana SC'!R72</f>
        <v>0</v>
      </c>
      <c r="S72" s="61">
        <f>'Chakhei SC'!S72+'Siata SC'!S72+'Lana SC'!S72</f>
        <v>0</v>
      </c>
      <c r="T72" s="62">
        <f t="shared" si="8"/>
        <v>0</v>
      </c>
      <c r="U72" s="63">
        <f>T52</f>
        <v>8</v>
      </c>
      <c r="V72" s="75">
        <f t="shared" si="9"/>
        <v>0</v>
      </c>
      <c r="W72" s="89">
        <v>5</v>
      </c>
      <c r="X72" s="66"/>
      <c r="Y72" s="183"/>
      <c r="Z72" s="183"/>
      <c r="AA72" s="183"/>
      <c r="AB72" s="183"/>
      <c r="AC72" s="183"/>
      <c r="AD72" s="183"/>
      <c r="AE72" s="183"/>
      <c r="AF72" s="183"/>
      <c r="AG72" s="183"/>
      <c r="AH72" s="183"/>
      <c r="AI72" s="183"/>
      <c r="AJ72" s="183"/>
      <c r="AK72" s="93"/>
      <c r="AL72" s="93"/>
      <c r="AM72" s="93"/>
      <c r="AN72" s="108" t="s">
        <v>327</v>
      </c>
      <c r="AO72" s="93"/>
    </row>
    <row r="73" spans="1:41" ht="12" customHeight="1">
      <c r="A73" s="93"/>
      <c r="B73" s="2" t="str">
        <f t="shared" si="0"/>
        <v>Sub Centres Total Achievement</v>
      </c>
      <c r="C73" s="3">
        <v>73</v>
      </c>
      <c r="D73" s="42"/>
      <c r="E73" s="54">
        <v>5</v>
      </c>
      <c r="F73" s="84" t="s">
        <v>86</v>
      </c>
      <c r="G73" s="224"/>
      <c r="H73" s="61">
        <f>'Chakhei SC'!H73+'Siata SC'!H73+'Lana SC'!H73</f>
        <v>0</v>
      </c>
      <c r="I73" s="61">
        <f>'Chakhei SC'!I73+'Siata SC'!I73+'Lana SC'!I73</f>
        <v>0</v>
      </c>
      <c r="J73" s="61">
        <f>'Chakhei SC'!J73+'Siata SC'!J73+'Lana SC'!J73</f>
        <v>0</v>
      </c>
      <c r="K73" s="61">
        <f>'Chakhei SC'!K73+'Siata SC'!K73+'Lana SC'!K73</f>
        <v>0</v>
      </c>
      <c r="L73" s="61">
        <f>'Chakhei SC'!L73+'Siata SC'!L73+'Lana SC'!L73</f>
        <v>0</v>
      </c>
      <c r="M73" s="61">
        <f>'Chakhei SC'!M73+'Siata SC'!M73+'Lana SC'!M73</f>
        <v>0</v>
      </c>
      <c r="N73" s="61">
        <f>'Chakhei SC'!N73+'Siata SC'!N73+'Lana SC'!N73</f>
        <v>0</v>
      </c>
      <c r="O73" s="61">
        <f>'Chakhei SC'!O73+'Siata SC'!O73+'Lana SC'!O73</f>
        <v>0</v>
      </c>
      <c r="P73" s="61">
        <f>'Chakhei SC'!P73+'Siata SC'!P73+'Lana SC'!P73</f>
        <v>0</v>
      </c>
      <c r="Q73" s="61">
        <f>'Chakhei SC'!Q73+'Siata SC'!Q73+'Lana SC'!Q73</f>
        <v>0</v>
      </c>
      <c r="R73" s="61">
        <f>'Chakhei SC'!R73+'Siata SC'!R73+'Lana SC'!R73</f>
        <v>0</v>
      </c>
      <c r="S73" s="61">
        <f>'Chakhei SC'!S73+'Siata SC'!S73+'Lana SC'!S73</f>
        <v>0</v>
      </c>
      <c r="T73" s="62">
        <f t="shared" si="8"/>
        <v>0</v>
      </c>
      <c r="U73" s="63">
        <f>T52</f>
        <v>8</v>
      </c>
      <c r="V73" s="64"/>
      <c r="W73" s="63"/>
      <c r="X73" s="66"/>
      <c r="Y73" s="183"/>
      <c r="Z73" s="183"/>
      <c r="AA73" s="183"/>
      <c r="AB73" s="183"/>
      <c r="AC73" s="183"/>
      <c r="AD73" s="183"/>
      <c r="AE73" s="183"/>
      <c r="AF73" s="183"/>
      <c r="AG73" s="183"/>
      <c r="AH73" s="183"/>
      <c r="AI73" s="183"/>
      <c r="AJ73" s="183"/>
      <c r="AK73" s="93"/>
      <c r="AL73" s="93"/>
      <c r="AM73" s="93"/>
      <c r="AN73" s="108" t="s">
        <v>327</v>
      </c>
      <c r="AO73" s="93"/>
    </row>
    <row r="74" spans="1:41" ht="12" customHeight="1">
      <c r="A74" s="93"/>
      <c r="B74" s="2" t="str">
        <f t="shared" si="0"/>
        <v>Sub Centres Total Achievement</v>
      </c>
      <c r="C74" s="3">
        <v>74</v>
      </c>
      <c r="D74" s="42"/>
      <c r="E74" s="54">
        <v>6</v>
      </c>
      <c r="F74" s="84" t="s">
        <v>87</v>
      </c>
      <c r="G74" s="224"/>
      <c r="H74" s="61">
        <f>'Chakhei SC'!H74+'Siata SC'!H74+'Lana SC'!H74</f>
        <v>0</v>
      </c>
      <c r="I74" s="61">
        <f>'Chakhei SC'!I74+'Siata SC'!I74+'Lana SC'!I74</f>
        <v>1</v>
      </c>
      <c r="J74" s="61">
        <f>'Chakhei SC'!J74+'Siata SC'!J74+'Lana SC'!J74</f>
        <v>0</v>
      </c>
      <c r="K74" s="61">
        <f>'Chakhei SC'!K74+'Siata SC'!K74+'Lana SC'!K74</f>
        <v>0</v>
      </c>
      <c r="L74" s="61">
        <f>'Chakhei SC'!L74+'Siata SC'!L74+'Lana SC'!L74</f>
        <v>0</v>
      </c>
      <c r="M74" s="61">
        <f>'Chakhei SC'!M74+'Siata SC'!M74+'Lana SC'!M74</f>
        <v>0</v>
      </c>
      <c r="N74" s="61">
        <f>'Chakhei SC'!N74+'Siata SC'!N74+'Lana SC'!N74</f>
        <v>0</v>
      </c>
      <c r="O74" s="61">
        <f>'Chakhei SC'!O74+'Siata SC'!O74+'Lana SC'!O74</f>
        <v>0</v>
      </c>
      <c r="P74" s="61">
        <f>'Chakhei SC'!P74+'Siata SC'!P74+'Lana SC'!P74</f>
        <v>0</v>
      </c>
      <c r="Q74" s="61">
        <f>'Chakhei SC'!Q74+'Siata SC'!Q74+'Lana SC'!Q74</f>
        <v>0</v>
      </c>
      <c r="R74" s="61">
        <f>'Chakhei SC'!R74+'Siata SC'!R74+'Lana SC'!R74</f>
        <v>0</v>
      </c>
      <c r="S74" s="61">
        <f>'Chakhei SC'!S74+'Siata SC'!S74+'Lana SC'!S74</f>
        <v>0</v>
      </c>
      <c r="T74" s="62">
        <f t="shared" si="8"/>
        <v>1</v>
      </c>
      <c r="U74" s="63"/>
      <c r="V74" s="64"/>
      <c r="W74" s="63"/>
      <c r="X74" s="66"/>
      <c r="Y74" s="183"/>
      <c r="Z74" s="183"/>
      <c r="AA74" s="183"/>
      <c r="AB74" s="183"/>
      <c r="AC74" s="183"/>
      <c r="AD74" s="183"/>
      <c r="AE74" s="183"/>
      <c r="AF74" s="183"/>
      <c r="AG74" s="183"/>
      <c r="AH74" s="183"/>
      <c r="AI74" s="183"/>
      <c r="AJ74" s="183"/>
      <c r="AK74" s="93"/>
      <c r="AL74" s="93"/>
      <c r="AM74" s="93"/>
      <c r="AN74" s="107"/>
      <c r="AO74" s="93"/>
    </row>
    <row r="75" spans="1:41" ht="12" customHeight="1">
      <c r="A75" s="93"/>
      <c r="B75" s="2" t="str">
        <f t="shared" si="0"/>
        <v>Sub Centres Total Achievement</v>
      </c>
      <c r="C75" s="3">
        <v>75</v>
      </c>
      <c r="D75" s="83"/>
      <c r="E75" s="54">
        <v>7</v>
      </c>
      <c r="F75" s="84" t="s">
        <v>328</v>
      </c>
      <c r="G75" s="224" t="s">
        <v>251</v>
      </c>
      <c r="H75" s="61">
        <f>'Chakhei SC'!H75+'Siata SC'!H75+'Lana SC'!H75</f>
        <v>6</v>
      </c>
      <c r="I75" s="61">
        <f>'Chakhei SC'!I75+'Siata SC'!I75+'Lana SC'!I75</f>
        <v>6</v>
      </c>
      <c r="J75" s="61">
        <f>'Chakhei SC'!J75+'Siata SC'!J75+'Lana SC'!J75</f>
        <v>1</v>
      </c>
      <c r="K75" s="61">
        <f>'Chakhei SC'!K75+'Siata SC'!K75+'Lana SC'!K75</f>
        <v>0</v>
      </c>
      <c r="L75" s="61">
        <f>'Chakhei SC'!L75+'Siata SC'!L75+'Lana SC'!L75</f>
        <v>0</v>
      </c>
      <c r="M75" s="61">
        <f>'Chakhei SC'!M75+'Siata SC'!M75+'Lana SC'!M75</f>
        <v>0</v>
      </c>
      <c r="N75" s="61">
        <f>'Chakhei SC'!N75+'Siata SC'!N75+'Lana SC'!N75</f>
        <v>0</v>
      </c>
      <c r="O75" s="61">
        <f>'Chakhei SC'!O75+'Siata SC'!O75+'Lana SC'!O75</f>
        <v>0</v>
      </c>
      <c r="P75" s="61">
        <f>'Chakhei SC'!P75+'Siata SC'!P75+'Lana SC'!P75</f>
        <v>0</v>
      </c>
      <c r="Q75" s="61">
        <f>'Chakhei SC'!Q75+'Siata SC'!Q75+'Lana SC'!Q75</f>
        <v>3</v>
      </c>
      <c r="R75" s="61">
        <f>'Chakhei SC'!R75+'Siata SC'!R75+'Lana SC'!R75</f>
        <v>0</v>
      </c>
      <c r="S75" s="61">
        <f>'Chakhei SC'!S75+'Siata SC'!S75+'Lana SC'!S75</f>
        <v>0</v>
      </c>
      <c r="T75" s="62">
        <f t="shared" si="8"/>
        <v>16</v>
      </c>
      <c r="U75" s="63">
        <f>T52</f>
        <v>8</v>
      </c>
      <c r="V75" s="75">
        <f t="shared" ref="V75:V78" si="10">T75/U75</f>
        <v>2</v>
      </c>
      <c r="W75" s="89">
        <v>10</v>
      </c>
      <c r="X75" s="66"/>
      <c r="Y75" s="183"/>
      <c r="Z75" s="183"/>
      <c r="AA75" s="183"/>
      <c r="AB75" s="183"/>
      <c r="AC75" s="183"/>
      <c r="AD75" s="183"/>
      <c r="AE75" s="183"/>
      <c r="AF75" s="183"/>
      <c r="AG75" s="183"/>
      <c r="AH75" s="183"/>
      <c r="AI75" s="183"/>
      <c r="AJ75" s="183"/>
      <c r="AK75" s="93"/>
      <c r="AL75" s="93"/>
      <c r="AM75" s="93"/>
      <c r="AN75" s="108" t="s">
        <v>327</v>
      </c>
      <c r="AO75" s="93"/>
    </row>
    <row r="76" spans="1:41" ht="12" customHeight="1">
      <c r="A76" s="93"/>
      <c r="B76" s="2" t="str">
        <f t="shared" si="0"/>
        <v>Sub Centres Total Achievement</v>
      </c>
      <c r="C76" s="3">
        <v>76</v>
      </c>
      <c r="D76" s="83"/>
      <c r="E76" s="54">
        <v>8</v>
      </c>
      <c r="F76" s="84" t="s">
        <v>329</v>
      </c>
      <c r="G76" s="224" t="s">
        <v>251</v>
      </c>
      <c r="H76" s="61">
        <f>'Chakhei SC'!H76+'Siata SC'!H76+'Lana SC'!H76</f>
        <v>10</v>
      </c>
      <c r="I76" s="61">
        <f>'Chakhei SC'!I76+'Siata SC'!I76+'Lana SC'!I76</f>
        <v>3</v>
      </c>
      <c r="J76" s="61">
        <f>'Chakhei SC'!J76+'Siata SC'!J76+'Lana SC'!J76</f>
        <v>5</v>
      </c>
      <c r="K76" s="61">
        <f>'Chakhei SC'!K76+'Siata SC'!K76+'Lana SC'!K76</f>
        <v>0</v>
      </c>
      <c r="L76" s="61">
        <f>'Chakhei SC'!L76+'Siata SC'!L76+'Lana SC'!L76</f>
        <v>0</v>
      </c>
      <c r="M76" s="61">
        <f>'Chakhei SC'!M76+'Siata SC'!M76+'Lana SC'!M76</f>
        <v>0</v>
      </c>
      <c r="N76" s="61">
        <f>'Chakhei SC'!N76+'Siata SC'!N76+'Lana SC'!N76</f>
        <v>0</v>
      </c>
      <c r="O76" s="61">
        <f>'Chakhei SC'!O76+'Siata SC'!O76+'Lana SC'!O76</f>
        <v>0</v>
      </c>
      <c r="P76" s="61">
        <f>'Chakhei SC'!P76+'Siata SC'!P76+'Lana SC'!P76</f>
        <v>0</v>
      </c>
      <c r="Q76" s="61">
        <f>'Chakhei SC'!Q76+'Siata SC'!Q76+'Lana SC'!Q76</f>
        <v>0</v>
      </c>
      <c r="R76" s="61">
        <f>'Chakhei SC'!R76+'Siata SC'!R76+'Lana SC'!R76</f>
        <v>0</v>
      </c>
      <c r="S76" s="61">
        <f>'Chakhei SC'!S76+'Siata SC'!S76+'Lana SC'!S76</f>
        <v>5</v>
      </c>
      <c r="T76" s="62">
        <f t="shared" si="8"/>
        <v>23</v>
      </c>
      <c r="U76" s="63">
        <f t="shared" ref="U76:U78" si="11">X23</f>
        <v>66.064949961609685</v>
      </c>
      <c r="V76" s="75">
        <f t="shared" si="10"/>
        <v>0.34814224506891006</v>
      </c>
      <c r="W76" s="89">
        <v>5</v>
      </c>
      <c r="X76" s="66"/>
      <c r="Y76" s="183"/>
      <c r="Z76" s="183"/>
      <c r="AA76" s="183"/>
      <c r="AB76" s="183"/>
      <c r="AC76" s="183"/>
      <c r="AD76" s="183"/>
      <c r="AE76" s="183"/>
      <c r="AF76" s="183"/>
      <c r="AG76" s="183"/>
      <c r="AH76" s="183"/>
      <c r="AI76" s="183"/>
      <c r="AJ76" s="183"/>
      <c r="AK76" s="93"/>
      <c r="AL76" s="93"/>
      <c r="AM76" s="93"/>
      <c r="AN76" s="107"/>
      <c r="AO76" s="93"/>
    </row>
    <row r="77" spans="1:41" ht="12" customHeight="1">
      <c r="A77" s="93"/>
      <c r="B77" s="2" t="str">
        <f t="shared" si="0"/>
        <v>Sub Centres Total Achievement</v>
      </c>
      <c r="C77" s="3">
        <v>77</v>
      </c>
      <c r="D77" s="42"/>
      <c r="E77" s="54">
        <v>9</v>
      </c>
      <c r="F77" s="84" t="s">
        <v>330</v>
      </c>
      <c r="G77" s="224" t="s">
        <v>251</v>
      </c>
      <c r="H77" s="61">
        <f>'Chakhei SC'!H77+'Siata SC'!H77+'Lana SC'!H77</f>
        <v>6</v>
      </c>
      <c r="I77" s="61">
        <f>'Chakhei SC'!I77+'Siata SC'!I77+'Lana SC'!I77</f>
        <v>1</v>
      </c>
      <c r="J77" s="61">
        <f>'Chakhei SC'!J77+'Siata SC'!J77+'Lana SC'!J77</f>
        <v>3</v>
      </c>
      <c r="K77" s="61">
        <f>'Chakhei SC'!K77+'Siata SC'!K77+'Lana SC'!K77</f>
        <v>0</v>
      </c>
      <c r="L77" s="61">
        <f>'Chakhei SC'!L77+'Siata SC'!L77+'Lana SC'!L77</f>
        <v>0</v>
      </c>
      <c r="M77" s="61">
        <f>'Chakhei SC'!M77+'Siata SC'!M77+'Lana SC'!M77</f>
        <v>0</v>
      </c>
      <c r="N77" s="61">
        <f>'Chakhei SC'!N77+'Siata SC'!N77+'Lana SC'!N77</f>
        <v>0</v>
      </c>
      <c r="O77" s="61">
        <f>'Chakhei SC'!O77+'Siata SC'!O77+'Lana SC'!O77</f>
        <v>0</v>
      </c>
      <c r="P77" s="61">
        <f>'Chakhei SC'!P77+'Siata SC'!P77+'Lana SC'!P77</f>
        <v>0</v>
      </c>
      <c r="Q77" s="61">
        <f>'Chakhei SC'!Q77+'Siata SC'!Q77+'Lana SC'!Q77</f>
        <v>4</v>
      </c>
      <c r="R77" s="61">
        <f>'Chakhei SC'!R77+'Siata SC'!R77+'Lana SC'!R77</f>
        <v>0</v>
      </c>
      <c r="S77" s="61">
        <f>'Chakhei SC'!S77+'Siata SC'!S77+'Lana SC'!S77</f>
        <v>2</v>
      </c>
      <c r="T77" s="62">
        <f t="shared" si="8"/>
        <v>16</v>
      </c>
      <c r="U77" s="63">
        <f t="shared" si="11"/>
        <v>65.734625211801671</v>
      </c>
      <c r="V77" s="75">
        <f t="shared" si="10"/>
        <v>0.24340292423432633</v>
      </c>
      <c r="W77" s="63">
        <v>5</v>
      </c>
      <c r="X77" s="66"/>
      <c r="Y77" s="183"/>
      <c r="Z77" s="183"/>
      <c r="AA77" s="183"/>
      <c r="AB77" s="183"/>
      <c r="AC77" s="183"/>
      <c r="AD77" s="183"/>
      <c r="AE77" s="183"/>
      <c r="AF77" s="183"/>
      <c r="AG77" s="183"/>
      <c r="AH77" s="183"/>
      <c r="AI77" s="183"/>
      <c r="AJ77" s="183"/>
      <c r="AK77" s="93"/>
      <c r="AL77" s="93"/>
      <c r="AM77" s="93"/>
      <c r="AN77" s="107"/>
      <c r="AO77" s="93"/>
    </row>
    <row r="78" spans="1:41" ht="12" customHeight="1">
      <c r="A78" s="93"/>
      <c r="B78" s="2" t="str">
        <f t="shared" si="0"/>
        <v>Sub Centres Total Achievement</v>
      </c>
      <c r="C78" s="3">
        <v>78</v>
      </c>
      <c r="D78" s="42"/>
      <c r="E78" s="54">
        <v>10</v>
      </c>
      <c r="F78" s="84" t="s">
        <v>331</v>
      </c>
      <c r="G78" s="224" t="s">
        <v>251</v>
      </c>
      <c r="H78" s="61">
        <f>'Chakhei SC'!H78+'Siata SC'!H78+'Lana SC'!H78</f>
        <v>7</v>
      </c>
      <c r="I78" s="61">
        <f>'Chakhei SC'!I78+'Siata SC'!I78+'Lana SC'!I78</f>
        <v>4</v>
      </c>
      <c r="J78" s="61">
        <f>'Chakhei SC'!J78+'Siata SC'!J78+'Lana SC'!J78</f>
        <v>3</v>
      </c>
      <c r="K78" s="61">
        <f>'Chakhei SC'!K78+'Siata SC'!K78+'Lana SC'!K78</f>
        <v>0</v>
      </c>
      <c r="L78" s="61">
        <f>'Chakhei SC'!L78+'Siata SC'!L78+'Lana SC'!L78</f>
        <v>0</v>
      </c>
      <c r="M78" s="61">
        <f>'Chakhei SC'!M78+'Siata SC'!M78+'Lana SC'!M78</f>
        <v>0</v>
      </c>
      <c r="N78" s="61">
        <f>'Chakhei SC'!N78+'Siata SC'!N78+'Lana SC'!N78</f>
        <v>0</v>
      </c>
      <c r="O78" s="61">
        <f>'Chakhei SC'!O78+'Siata SC'!O78+'Lana SC'!O78</f>
        <v>0</v>
      </c>
      <c r="P78" s="61">
        <f>'Chakhei SC'!P78+'Siata SC'!P78+'Lana SC'!P78</f>
        <v>0</v>
      </c>
      <c r="Q78" s="61">
        <f>'Chakhei SC'!Q78+'Siata SC'!Q78+'Lana SC'!Q78</f>
        <v>0</v>
      </c>
      <c r="R78" s="61">
        <f>'Chakhei SC'!R78+'Siata SC'!R78+'Lana SC'!R78</f>
        <v>0</v>
      </c>
      <c r="S78" s="61">
        <f>'Chakhei SC'!S78+'Siata SC'!S78+'Lana SC'!S78</f>
        <v>1</v>
      </c>
      <c r="T78" s="62">
        <f t="shared" si="8"/>
        <v>15</v>
      </c>
      <c r="U78" s="63">
        <f t="shared" si="11"/>
        <v>65.570288648771907</v>
      </c>
      <c r="V78" s="75">
        <f t="shared" si="10"/>
        <v>0.22876214683677379</v>
      </c>
      <c r="W78" s="63">
        <v>5</v>
      </c>
      <c r="X78" s="66"/>
      <c r="Y78" s="183"/>
      <c r="Z78" s="183"/>
      <c r="AA78" s="183"/>
      <c r="AB78" s="183"/>
      <c r="AC78" s="183"/>
      <c r="AD78" s="183"/>
      <c r="AE78" s="183"/>
      <c r="AF78" s="183"/>
      <c r="AG78" s="183"/>
      <c r="AH78" s="183"/>
      <c r="AI78" s="183"/>
      <c r="AJ78" s="183"/>
      <c r="AK78" s="93"/>
      <c r="AL78" s="93"/>
      <c r="AM78" s="93"/>
      <c r="AN78" s="107"/>
      <c r="AO78" s="93" t="s">
        <v>474</v>
      </c>
    </row>
    <row r="79" spans="1:41" ht="1.5" customHeight="1">
      <c r="A79" s="93"/>
      <c r="B79" s="2" t="str">
        <f t="shared" si="0"/>
        <v>Sub Centres Total Achievement</v>
      </c>
      <c r="C79" s="3">
        <v>79</v>
      </c>
      <c r="D79" s="93"/>
      <c r="E79" s="4"/>
      <c r="F79" s="4"/>
      <c r="G79" s="109"/>
      <c r="H79" s="7"/>
      <c r="I79" s="7"/>
      <c r="J79" s="7"/>
      <c r="K79" s="7"/>
      <c r="L79" s="7"/>
      <c r="M79" s="7"/>
      <c r="N79" s="7"/>
      <c r="O79" s="7"/>
      <c r="P79" s="7"/>
      <c r="Q79" s="7"/>
      <c r="R79" s="7"/>
      <c r="S79" s="7"/>
      <c r="T79" s="7"/>
      <c r="U79" s="8"/>
      <c r="V79" s="80"/>
      <c r="W79" s="8"/>
      <c r="X79" s="2"/>
      <c r="Y79" s="2"/>
      <c r="Z79" s="2"/>
      <c r="AA79" s="2"/>
      <c r="AB79" s="2"/>
      <c r="AC79" s="2"/>
      <c r="AD79" s="2"/>
      <c r="AE79" s="2"/>
      <c r="AF79" s="2"/>
      <c r="AG79" s="2"/>
      <c r="AH79" s="2"/>
      <c r="AI79" s="2"/>
      <c r="AJ79" s="2"/>
      <c r="AK79" s="93"/>
      <c r="AL79" s="93"/>
      <c r="AM79" s="93"/>
      <c r="AN79" s="229"/>
      <c r="AO79" s="93"/>
    </row>
    <row r="80" spans="1:41" ht="16.5" customHeight="1">
      <c r="A80" s="93"/>
      <c r="B80" s="2" t="str">
        <f t="shared" si="0"/>
        <v>Sub Centres Total Achievement</v>
      </c>
      <c r="C80" s="3">
        <v>80</v>
      </c>
      <c r="D80" s="57" t="s">
        <v>100</v>
      </c>
      <c r="E80" s="189" t="s">
        <v>332</v>
      </c>
      <c r="F80" s="82"/>
      <c r="G80" s="118" t="s">
        <v>57</v>
      </c>
      <c r="H80" s="46" t="s">
        <v>28</v>
      </c>
      <c r="I80" s="46" t="s">
        <v>29</v>
      </c>
      <c r="J80" s="46" t="s">
        <v>30</v>
      </c>
      <c r="K80" s="46" t="s">
        <v>31</v>
      </c>
      <c r="L80" s="46" t="s">
        <v>32</v>
      </c>
      <c r="M80" s="46" t="s">
        <v>33</v>
      </c>
      <c r="N80" s="46" t="s">
        <v>34</v>
      </c>
      <c r="O80" s="46" t="s">
        <v>35</v>
      </c>
      <c r="P80" s="46" t="s">
        <v>36</v>
      </c>
      <c r="Q80" s="46" t="s">
        <v>37</v>
      </c>
      <c r="R80" s="46" t="s">
        <v>38</v>
      </c>
      <c r="S80" s="46" t="s">
        <v>39</v>
      </c>
      <c r="T80" s="46" t="s">
        <v>40</v>
      </c>
      <c r="U80" s="47" t="s">
        <v>41</v>
      </c>
      <c r="V80" s="119" t="s">
        <v>42</v>
      </c>
      <c r="W80" s="175" t="s">
        <v>123</v>
      </c>
      <c r="X80" s="46" t="s">
        <v>44</v>
      </c>
      <c r="Y80" s="176"/>
      <c r="Z80" s="176"/>
      <c r="AA80" s="176"/>
      <c r="AB80" s="176"/>
      <c r="AC80" s="176"/>
      <c r="AD80" s="176"/>
      <c r="AE80" s="176"/>
      <c r="AF80" s="176"/>
      <c r="AG80" s="176"/>
      <c r="AH80" s="176"/>
      <c r="AI80" s="176"/>
      <c r="AJ80" s="176"/>
      <c r="AK80" s="93"/>
      <c r="AL80" s="93"/>
      <c r="AM80" s="93"/>
      <c r="AN80" s="46" t="s">
        <v>124</v>
      </c>
      <c r="AO80" s="93"/>
    </row>
    <row r="81" spans="1:41" ht="1.5" customHeight="1">
      <c r="A81" s="93"/>
      <c r="B81" s="2" t="str">
        <f t="shared" si="0"/>
        <v>Sub Centres Total Achievement</v>
      </c>
      <c r="C81" s="3">
        <v>81</v>
      </c>
      <c r="D81" s="42"/>
      <c r="E81" s="3"/>
      <c r="F81" s="78"/>
      <c r="G81" s="98"/>
      <c r="H81" s="7"/>
      <c r="I81" s="7"/>
      <c r="J81" s="7"/>
      <c r="K81" s="7"/>
      <c r="L81" s="7"/>
      <c r="M81" s="7"/>
      <c r="N81" s="7"/>
      <c r="O81" s="7"/>
      <c r="P81" s="7"/>
      <c r="Q81" s="7"/>
      <c r="R81" s="7"/>
      <c r="S81" s="7"/>
      <c r="T81" s="7"/>
      <c r="U81" s="8"/>
      <c r="V81" s="80"/>
      <c r="W81" s="8"/>
      <c r="X81" s="2"/>
      <c r="Y81" s="2"/>
      <c r="Z81" s="2"/>
      <c r="AA81" s="2"/>
      <c r="AB81" s="2"/>
      <c r="AC81" s="2"/>
      <c r="AD81" s="2"/>
      <c r="AE81" s="2"/>
      <c r="AF81" s="2"/>
      <c r="AG81" s="2"/>
      <c r="AH81" s="2"/>
      <c r="AI81" s="2"/>
      <c r="AJ81" s="2"/>
      <c r="AK81" s="93"/>
      <c r="AL81" s="93"/>
      <c r="AM81" s="93"/>
      <c r="AN81" s="229"/>
      <c r="AO81" s="93"/>
    </row>
    <row r="82" spans="1:41" ht="21" customHeight="1">
      <c r="A82" s="93"/>
      <c r="B82" s="2" t="str">
        <f t="shared" si="0"/>
        <v>Sub Centres Total Achievement</v>
      </c>
      <c r="C82" s="3">
        <v>82</v>
      </c>
      <c r="D82" s="83"/>
      <c r="E82" s="58">
        <v>1</v>
      </c>
      <c r="F82" s="88" t="s">
        <v>475</v>
      </c>
      <c r="G82" s="224" t="s">
        <v>251</v>
      </c>
      <c r="H82" s="72">
        <f t="shared" ref="H82:S82" si="12">SUM(H83:H85)</f>
        <v>95</v>
      </c>
      <c r="I82" s="72">
        <f t="shared" si="12"/>
        <v>85</v>
      </c>
      <c r="J82" s="72">
        <f t="shared" si="12"/>
        <v>101</v>
      </c>
      <c r="K82" s="72">
        <f t="shared" si="12"/>
        <v>0</v>
      </c>
      <c r="L82" s="72">
        <f t="shared" si="12"/>
        <v>0</v>
      </c>
      <c r="M82" s="72">
        <f t="shared" si="12"/>
        <v>0</v>
      </c>
      <c r="N82" s="72">
        <f t="shared" si="12"/>
        <v>0</v>
      </c>
      <c r="O82" s="72">
        <f t="shared" si="12"/>
        <v>0</v>
      </c>
      <c r="P82" s="72">
        <f t="shared" si="12"/>
        <v>0</v>
      </c>
      <c r="Q82" s="72">
        <f t="shared" si="12"/>
        <v>15</v>
      </c>
      <c r="R82" s="72">
        <f t="shared" si="12"/>
        <v>13</v>
      </c>
      <c r="S82" s="72">
        <f t="shared" si="12"/>
        <v>10</v>
      </c>
      <c r="T82" s="62">
        <f t="shared" ref="T82:T90" si="13">SUM(H82:S82)</f>
        <v>319</v>
      </c>
      <c r="U82" s="63">
        <f>G20</f>
        <v>4095</v>
      </c>
      <c r="V82" s="75">
        <f t="shared" ref="V82:V85" si="14">T82/U82</f>
        <v>7.7899877899877901E-2</v>
      </c>
      <c r="W82" s="89">
        <v>10</v>
      </c>
      <c r="X82" s="66"/>
      <c r="Y82" s="183"/>
      <c r="Z82" s="183"/>
      <c r="AA82" s="183"/>
      <c r="AB82" s="183"/>
      <c r="AC82" s="183"/>
      <c r="AD82" s="183"/>
      <c r="AE82" s="183"/>
      <c r="AF82" s="183"/>
      <c r="AG82" s="183"/>
      <c r="AH82" s="183"/>
      <c r="AI82" s="183"/>
      <c r="AJ82" s="183"/>
      <c r="AK82" s="93"/>
      <c r="AL82" s="93"/>
      <c r="AM82" s="93"/>
      <c r="AN82" s="107" t="s">
        <v>334</v>
      </c>
      <c r="AO82" s="93"/>
    </row>
    <row r="83" spans="1:41" ht="13.5" customHeight="1">
      <c r="A83" s="93"/>
      <c r="B83" s="2" t="str">
        <f t="shared" si="0"/>
        <v>Sub Centres Total Achievement</v>
      </c>
      <c r="C83" s="3">
        <v>83</v>
      </c>
      <c r="D83" s="42"/>
      <c r="E83" s="54"/>
      <c r="F83" s="88" t="s">
        <v>336</v>
      </c>
      <c r="G83" s="224" t="s">
        <v>251</v>
      </c>
      <c r="H83" s="61">
        <f>'Chakhei SC'!H83+'Siata SC'!H83+'Lana SC'!H83</f>
        <v>16</v>
      </c>
      <c r="I83" s="61">
        <f>'Chakhei SC'!I83+'Siata SC'!I83+'Lana SC'!I83</f>
        <v>10</v>
      </c>
      <c r="J83" s="61">
        <f>'Chakhei SC'!J83+'Siata SC'!J83+'Lana SC'!J83</f>
        <v>24</v>
      </c>
      <c r="K83" s="61">
        <f>'Chakhei SC'!K83+'Siata SC'!K83+'Lana SC'!K83</f>
        <v>0</v>
      </c>
      <c r="L83" s="61">
        <f>'Chakhei SC'!L83+'Siata SC'!L83+'Lana SC'!L83</f>
        <v>0</v>
      </c>
      <c r="M83" s="61">
        <f>'Chakhei SC'!M83+'Siata SC'!M83+'Lana SC'!M83</f>
        <v>0</v>
      </c>
      <c r="N83" s="61">
        <f>'Chakhei SC'!N83+'Siata SC'!N83+'Lana SC'!N83</f>
        <v>0</v>
      </c>
      <c r="O83" s="61">
        <f>'Chakhei SC'!O83+'Siata SC'!O83+'Lana SC'!O83</f>
        <v>0</v>
      </c>
      <c r="P83" s="61">
        <f>'Chakhei SC'!P83+'Siata SC'!P83+'Lana SC'!P83</f>
        <v>0</v>
      </c>
      <c r="Q83" s="61">
        <f>'Chakhei SC'!Q83+'Siata SC'!Q83+'Lana SC'!Q83</f>
        <v>0</v>
      </c>
      <c r="R83" s="61">
        <f>'Chakhei SC'!R83+'Siata SC'!R83+'Lana SC'!R83</f>
        <v>0</v>
      </c>
      <c r="S83" s="61">
        <f>'Chakhei SC'!S83+'Siata SC'!S83+'Lana SC'!S83</f>
        <v>0</v>
      </c>
      <c r="T83" s="62">
        <f t="shared" si="13"/>
        <v>50</v>
      </c>
      <c r="U83" s="63">
        <f>33.33*U82/100</f>
        <v>1364.8635000000002</v>
      </c>
      <c r="V83" s="75">
        <f t="shared" si="14"/>
        <v>3.6633700000036629E-2</v>
      </c>
      <c r="W83" s="63"/>
      <c r="X83" s="66"/>
      <c r="Y83" s="183"/>
      <c r="Z83" s="183"/>
      <c r="AA83" s="183"/>
      <c r="AB83" s="183"/>
      <c r="AC83" s="183"/>
      <c r="AD83" s="183"/>
      <c r="AE83" s="183"/>
      <c r="AF83" s="183"/>
      <c r="AG83" s="183"/>
      <c r="AH83" s="183"/>
      <c r="AI83" s="183"/>
      <c r="AJ83" s="183"/>
      <c r="AK83" s="93"/>
      <c r="AL83" s="93"/>
      <c r="AM83" s="93"/>
      <c r="AN83" s="107" t="s">
        <v>337</v>
      </c>
      <c r="AO83" s="93"/>
    </row>
    <row r="84" spans="1:41" ht="13.5" customHeight="1">
      <c r="A84" s="93"/>
      <c r="B84" s="2" t="str">
        <f t="shared" si="0"/>
        <v>Sub Centres Total Achievement</v>
      </c>
      <c r="C84" s="3">
        <v>84</v>
      </c>
      <c r="D84" s="42"/>
      <c r="E84" s="54"/>
      <c r="F84" s="88" t="s">
        <v>338</v>
      </c>
      <c r="G84" s="224" t="s">
        <v>251</v>
      </c>
      <c r="H84" s="61">
        <f>'Chakhei SC'!H84+'Siata SC'!H84+'Lana SC'!H84</f>
        <v>5</v>
      </c>
      <c r="I84" s="61">
        <f>'Chakhei SC'!I84+'Siata SC'!I84+'Lana SC'!I84</f>
        <v>15</v>
      </c>
      <c r="J84" s="61">
        <f>'Chakhei SC'!J84+'Siata SC'!J84+'Lana SC'!J84</f>
        <v>5</v>
      </c>
      <c r="K84" s="61">
        <f>'Chakhei SC'!K84+'Siata SC'!K84+'Lana SC'!K84</f>
        <v>0</v>
      </c>
      <c r="L84" s="61">
        <f>'Chakhei SC'!L84+'Siata SC'!L84+'Lana SC'!L84</f>
        <v>0</v>
      </c>
      <c r="M84" s="61">
        <f>'Chakhei SC'!M84+'Siata SC'!M84+'Lana SC'!M84</f>
        <v>0</v>
      </c>
      <c r="N84" s="61">
        <f>'Chakhei SC'!N84+'Siata SC'!N84+'Lana SC'!N84</f>
        <v>0</v>
      </c>
      <c r="O84" s="61">
        <f>'Chakhei SC'!O84+'Siata SC'!O84+'Lana SC'!O84</f>
        <v>0</v>
      </c>
      <c r="P84" s="61">
        <f>'Chakhei SC'!P84+'Siata SC'!P84+'Lana SC'!P84</f>
        <v>0</v>
      </c>
      <c r="Q84" s="61">
        <f>'Chakhei SC'!Q84+'Siata SC'!Q84+'Lana SC'!Q84</f>
        <v>7</v>
      </c>
      <c r="R84" s="61">
        <f>'Chakhei SC'!R84+'Siata SC'!R84+'Lana SC'!R84</f>
        <v>13</v>
      </c>
      <c r="S84" s="61">
        <f>'Chakhei SC'!S84+'Siata SC'!S84+'Lana SC'!S84</f>
        <v>10</v>
      </c>
      <c r="T84" s="62">
        <f t="shared" si="13"/>
        <v>55</v>
      </c>
      <c r="U84" s="63">
        <f>33.33*U82/100</f>
        <v>1364.8635000000002</v>
      </c>
      <c r="V84" s="75">
        <f t="shared" si="14"/>
        <v>4.0297070000040291E-2</v>
      </c>
      <c r="W84" s="63"/>
      <c r="X84" s="66"/>
      <c r="Y84" s="183"/>
      <c r="Z84" s="183"/>
      <c r="AA84" s="183"/>
      <c r="AB84" s="183"/>
      <c r="AC84" s="183"/>
      <c r="AD84" s="183"/>
      <c r="AE84" s="183"/>
      <c r="AF84" s="183"/>
      <c r="AG84" s="183"/>
      <c r="AH84" s="183"/>
      <c r="AI84" s="183"/>
      <c r="AJ84" s="183"/>
      <c r="AK84" s="93"/>
      <c r="AL84" s="93"/>
      <c r="AM84" s="93"/>
      <c r="AN84" s="107" t="s">
        <v>337</v>
      </c>
      <c r="AO84" s="93"/>
    </row>
    <row r="85" spans="1:41" ht="13.5" customHeight="1">
      <c r="A85" s="93"/>
      <c r="B85" s="2" t="str">
        <f t="shared" si="0"/>
        <v>Sub Centres Total Achievement</v>
      </c>
      <c r="C85" s="3">
        <v>85</v>
      </c>
      <c r="D85" s="42"/>
      <c r="E85" s="54"/>
      <c r="F85" s="88" t="s">
        <v>339</v>
      </c>
      <c r="G85" s="224" t="s">
        <v>251</v>
      </c>
      <c r="H85" s="61">
        <f>'Chakhei SC'!H85+'Siata SC'!H85+'Lana SC'!H85</f>
        <v>74</v>
      </c>
      <c r="I85" s="61">
        <f>'Chakhei SC'!I85+'Siata SC'!I85+'Lana SC'!I85</f>
        <v>60</v>
      </c>
      <c r="J85" s="61">
        <f>'Chakhei SC'!J85+'Siata SC'!J85+'Lana SC'!J85</f>
        <v>72</v>
      </c>
      <c r="K85" s="61">
        <f>'Chakhei SC'!K85+'Siata SC'!K85+'Lana SC'!K85</f>
        <v>0</v>
      </c>
      <c r="L85" s="61">
        <f>'Chakhei SC'!L85+'Siata SC'!L85+'Lana SC'!L85</f>
        <v>0</v>
      </c>
      <c r="M85" s="61">
        <f>'Chakhei SC'!M85+'Siata SC'!M85+'Lana SC'!M85</f>
        <v>0</v>
      </c>
      <c r="N85" s="61">
        <f>'Chakhei SC'!N85+'Siata SC'!N85+'Lana SC'!N85</f>
        <v>0</v>
      </c>
      <c r="O85" s="61">
        <f>'Chakhei SC'!O85+'Siata SC'!O85+'Lana SC'!O85</f>
        <v>0</v>
      </c>
      <c r="P85" s="61">
        <f>'Chakhei SC'!P85+'Siata SC'!P85+'Lana SC'!P85</f>
        <v>0</v>
      </c>
      <c r="Q85" s="61">
        <f>'Chakhei SC'!Q85+'Siata SC'!Q85+'Lana SC'!Q85</f>
        <v>8</v>
      </c>
      <c r="R85" s="61">
        <f>'Chakhei SC'!R85+'Siata SC'!R85+'Lana SC'!R85</f>
        <v>0</v>
      </c>
      <c r="S85" s="61">
        <f>'Chakhei SC'!S85+'Siata SC'!S85+'Lana SC'!S85</f>
        <v>0</v>
      </c>
      <c r="T85" s="62">
        <f t="shared" si="13"/>
        <v>214</v>
      </c>
      <c r="U85" s="63">
        <f>33.33*U82/100</f>
        <v>1364.8635000000002</v>
      </c>
      <c r="V85" s="75">
        <f t="shared" si="14"/>
        <v>0.15679223600015676</v>
      </c>
      <c r="W85" s="63"/>
      <c r="X85" s="66"/>
      <c r="Y85" s="183"/>
      <c r="Z85" s="183"/>
      <c r="AA85" s="183"/>
      <c r="AB85" s="183"/>
      <c r="AC85" s="183"/>
      <c r="AD85" s="183"/>
      <c r="AE85" s="183"/>
      <c r="AF85" s="183"/>
      <c r="AG85" s="183"/>
      <c r="AH85" s="183"/>
      <c r="AI85" s="183"/>
      <c r="AJ85" s="183"/>
      <c r="AK85" s="93"/>
      <c r="AL85" s="93"/>
      <c r="AM85" s="93"/>
      <c r="AN85" s="107" t="s">
        <v>337</v>
      </c>
      <c r="AO85" s="93"/>
    </row>
    <row r="86" spans="1:41" ht="13.5" customHeight="1">
      <c r="A86" s="93"/>
      <c r="B86" s="2" t="str">
        <f t="shared" si="0"/>
        <v>Sub Centres Total Achievement</v>
      </c>
      <c r="C86" s="3">
        <v>86</v>
      </c>
      <c r="D86" s="42"/>
      <c r="E86" s="54">
        <v>2</v>
      </c>
      <c r="F86" s="88" t="s">
        <v>94</v>
      </c>
      <c r="G86" s="224" t="s">
        <v>251</v>
      </c>
      <c r="H86" s="61">
        <f>'Chakhei SC'!H86+'Siata SC'!H86+'Lana SC'!H86</f>
        <v>0</v>
      </c>
      <c r="I86" s="61">
        <f>'Chakhei SC'!I86+'Siata SC'!I86+'Lana SC'!I86</f>
        <v>0</v>
      </c>
      <c r="J86" s="61">
        <f>'Chakhei SC'!J86+'Siata SC'!J86+'Lana SC'!J86</f>
        <v>2</v>
      </c>
      <c r="K86" s="61">
        <f>'Chakhei SC'!K86+'Siata SC'!K86+'Lana SC'!K86</f>
        <v>0</v>
      </c>
      <c r="L86" s="61">
        <f>'Chakhei SC'!L86+'Siata SC'!L86+'Lana SC'!L86</f>
        <v>0</v>
      </c>
      <c r="M86" s="61">
        <f>'Chakhei SC'!M86+'Siata SC'!M86+'Lana SC'!M86</f>
        <v>0</v>
      </c>
      <c r="N86" s="61">
        <f>'Chakhei SC'!N86+'Siata SC'!N86+'Lana SC'!N86</f>
        <v>0</v>
      </c>
      <c r="O86" s="61">
        <f>'Chakhei SC'!O86+'Siata SC'!O86+'Lana SC'!O86</f>
        <v>0</v>
      </c>
      <c r="P86" s="61">
        <f>'Chakhei SC'!P86+'Siata SC'!P86+'Lana SC'!P86</f>
        <v>0</v>
      </c>
      <c r="Q86" s="61">
        <f>'Chakhei SC'!Q86+'Siata SC'!Q86+'Lana SC'!Q86</f>
        <v>0</v>
      </c>
      <c r="R86" s="61">
        <f>'Chakhei SC'!R86+'Siata SC'!R86+'Lana SC'!R86</f>
        <v>0</v>
      </c>
      <c r="S86" s="61">
        <f>'Chakhei SC'!S86+'Siata SC'!S86+'Lana SC'!S86</f>
        <v>0</v>
      </c>
      <c r="T86" s="62">
        <f t="shared" si="13"/>
        <v>2</v>
      </c>
      <c r="U86" s="63"/>
      <c r="V86" s="69"/>
      <c r="W86" s="70"/>
      <c r="X86" s="66"/>
      <c r="Y86" s="183"/>
      <c r="Z86" s="183"/>
      <c r="AA86" s="183"/>
      <c r="AB86" s="183"/>
      <c r="AC86" s="183"/>
      <c r="AD86" s="183"/>
      <c r="AE86" s="183"/>
      <c r="AF86" s="183"/>
      <c r="AG86" s="183"/>
      <c r="AH86" s="183"/>
      <c r="AI86" s="183"/>
      <c r="AJ86" s="183"/>
      <c r="AK86" s="93"/>
      <c r="AL86" s="93"/>
      <c r="AM86" s="93"/>
      <c r="AN86" s="187"/>
      <c r="AO86" s="93"/>
    </row>
    <row r="87" spans="1:41" ht="13.5" customHeight="1">
      <c r="A87" s="93"/>
      <c r="B87" s="2" t="str">
        <f t="shared" si="0"/>
        <v>Sub Centres Total Achievement</v>
      </c>
      <c r="C87" s="3">
        <v>87</v>
      </c>
      <c r="D87" s="42"/>
      <c r="E87" s="54"/>
      <c r="F87" s="88" t="s">
        <v>95</v>
      </c>
      <c r="G87" s="224" t="s">
        <v>251</v>
      </c>
      <c r="H87" s="61">
        <f>'Chakhei SC'!H87+'Siata SC'!H87+'Lana SC'!H87</f>
        <v>1</v>
      </c>
      <c r="I87" s="61">
        <f>'Chakhei SC'!I87+'Siata SC'!I87+'Lana SC'!I87</f>
        <v>0</v>
      </c>
      <c r="J87" s="61">
        <f>'Chakhei SC'!J87+'Siata SC'!J87+'Lana SC'!J87</f>
        <v>4</v>
      </c>
      <c r="K87" s="61">
        <f>'Chakhei SC'!K87+'Siata SC'!K87+'Lana SC'!K87</f>
        <v>0</v>
      </c>
      <c r="L87" s="61">
        <f>'Chakhei SC'!L87+'Siata SC'!L87+'Lana SC'!L87</f>
        <v>0</v>
      </c>
      <c r="M87" s="61">
        <f>'Chakhei SC'!M87+'Siata SC'!M87+'Lana SC'!M87</f>
        <v>0</v>
      </c>
      <c r="N87" s="61">
        <f>'Chakhei SC'!N87+'Siata SC'!N87+'Lana SC'!N87</f>
        <v>0</v>
      </c>
      <c r="O87" s="61">
        <f>'Chakhei SC'!O87+'Siata SC'!O87+'Lana SC'!O87</f>
        <v>0</v>
      </c>
      <c r="P87" s="61">
        <f>'Chakhei SC'!P87+'Siata SC'!P87+'Lana SC'!P87</f>
        <v>0</v>
      </c>
      <c r="Q87" s="61">
        <f>'Chakhei SC'!Q87+'Siata SC'!Q87+'Lana SC'!Q87</f>
        <v>0</v>
      </c>
      <c r="R87" s="61">
        <f>'Chakhei SC'!R87+'Siata SC'!R87+'Lana SC'!R87</f>
        <v>0</v>
      </c>
      <c r="S87" s="61">
        <f>'Chakhei SC'!S87+'Siata SC'!S87+'Lana SC'!S87</f>
        <v>0</v>
      </c>
      <c r="T87" s="62">
        <f t="shared" si="13"/>
        <v>5</v>
      </c>
      <c r="U87" s="63"/>
      <c r="V87" s="69"/>
      <c r="W87" s="70"/>
      <c r="X87" s="66"/>
      <c r="Y87" s="183"/>
      <c r="Z87" s="183"/>
      <c r="AA87" s="183"/>
      <c r="AB87" s="183"/>
      <c r="AC87" s="183"/>
      <c r="AD87" s="183"/>
      <c r="AE87" s="183"/>
      <c r="AF87" s="183"/>
      <c r="AG87" s="183"/>
      <c r="AH87" s="183"/>
      <c r="AI87" s="183"/>
      <c r="AJ87" s="183"/>
      <c r="AK87" s="93"/>
      <c r="AL87" s="93"/>
      <c r="AM87" s="93"/>
      <c r="AN87" s="187"/>
      <c r="AO87" s="93"/>
    </row>
    <row r="88" spans="1:41" ht="13.5" customHeight="1">
      <c r="A88" s="93"/>
      <c r="B88" s="2" t="str">
        <f t="shared" si="0"/>
        <v>Sub Centres Total Achievement</v>
      </c>
      <c r="C88" s="3">
        <v>88</v>
      </c>
      <c r="D88" s="83"/>
      <c r="E88" s="54"/>
      <c r="F88" s="88" t="s">
        <v>96</v>
      </c>
      <c r="G88" s="224" t="s">
        <v>251</v>
      </c>
      <c r="H88" s="72">
        <f t="shared" ref="H88:S88" si="15">SUM(H86:H87)</f>
        <v>1</v>
      </c>
      <c r="I88" s="72">
        <f t="shared" si="15"/>
        <v>0</v>
      </c>
      <c r="J88" s="72">
        <f t="shared" si="15"/>
        <v>6</v>
      </c>
      <c r="K88" s="72">
        <f t="shared" si="15"/>
        <v>0</v>
      </c>
      <c r="L88" s="72">
        <f t="shared" si="15"/>
        <v>0</v>
      </c>
      <c r="M88" s="72">
        <f t="shared" si="15"/>
        <v>0</v>
      </c>
      <c r="N88" s="72">
        <f t="shared" si="15"/>
        <v>0</v>
      </c>
      <c r="O88" s="72">
        <f t="shared" si="15"/>
        <v>0</v>
      </c>
      <c r="P88" s="72">
        <f t="shared" si="15"/>
        <v>0</v>
      </c>
      <c r="Q88" s="72">
        <f t="shared" si="15"/>
        <v>0</v>
      </c>
      <c r="R88" s="72">
        <f t="shared" si="15"/>
        <v>0</v>
      </c>
      <c r="S88" s="72">
        <f t="shared" si="15"/>
        <v>0</v>
      </c>
      <c r="T88" s="62">
        <f t="shared" si="13"/>
        <v>7</v>
      </c>
      <c r="U88" s="63">
        <f>G20</f>
        <v>4095</v>
      </c>
      <c r="V88" s="114">
        <f>T88*1000/U88</f>
        <v>1.7094017094017093</v>
      </c>
      <c r="W88" s="89"/>
      <c r="X88" s="66"/>
      <c r="Y88" s="183"/>
      <c r="Z88" s="183"/>
      <c r="AA88" s="183"/>
      <c r="AB88" s="183"/>
      <c r="AC88" s="183"/>
      <c r="AD88" s="183"/>
      <c r="AE88" s="183"/>
      <c r="AF88" s="183"/>
      <c r="AG88" s="183"/>
      <c r="AH88" s="183"/>
      <c r="AI88" s="183"/>
      <c r="AJ88" s="183"/>
      <c r="AK88" s="93"/>
      <c r="AL88" s="93"/>
      <c r="AM88" s="93"/>
      <c r="AN88" s="187" t="s">
        <v>340</v>
      </c>
      <c r="AO88" s="93"/>
    </row>
    <row r="89" spans="1:41" ht="13.5" customHeight="1">
      <c r="A89" s="93"/>
      <c r="B89" s="2" t="str">
        <f t="shared" si="0"/>
        <v>Sub Centres Total Achievement</v>
      </c>
      <c r="C89" s="3">
        <v>89</v>
      </c>
      <c r="D89" s="42"/>
      <c r="E89" s="54">
        <v>3</v>
      </c>
      <c r="F89" s="88" t="s">
        <v>342</v>
      </c>
      <c r="G89" s="224" t="s">
        <v>251</v>
      </c>
      <c r="H89" s="61">
        <f>'Chakhei SC'!H89+'Siata SC'!H89+'Lana SC'!H89</f>
        <v>3</v>
      </c>
      <c r="I89" s="61">
        <f>'Chakhei SC'!I89+'Siata SC'!I89+'Lana SC'!I89</f>
        <v>3</v>
      </c>
      <c r="J89" s="61">
        <f>'Chakhei SC'!J89+'Siata SC'!J89+'Lana SC'!J89</f>
        <v>3</v>
      </c>
      <c r="K89" s="61">
        <f>'Chakhei SC'!K89+'Siata SC'!K89+'Lana SC'!K89</f>
        <v>0</v>
      </c>
      <c r="L89" s="61">
        <f>'Chakhei SC'!L89+'Siata SC'!L89+'Lana SC'!L89</f>
        <v>0</v>
      </c>
      <c r="M89" s="61">
        <f>'Chakhei SC'!M89+'Siata SC'!M89+'Lana SC'!M89</f>
        <v>0</v>
      </c>
      <c r="N89" s="61">
        <f>'Chakhei SC'!N89+'Siata SC'!N89+'Lana SC'!N89</f>
        <v>0</v>
      </c>
      <c r="O89" s="61">
        <f>'Chakhei SC'!O89+'Siata SC'!O89+'Lana SC'!O89</f>
        <v>0</v>
      </c>
      <c r="P89" s="61">
        <f>'Chakhei SC'!P89+'Siata SC'!P89+'Lana SC'!P89</f>
        <v>0</v>
      </c>
      <c r="Q89" s="61">
        <f>'Chakhei SC'!Q89+'Siata SC'!Q89+'Lana SC'!Q89</f>
        <v>1</v>
      </c>
      <c r="R89" s="61">
        <f>'Chakhei SC'!R89+'Siata SC'!R89+'Lana SC'!R89</f>
        <v>1</v>
      </c>
      <c r="S89" s="61">
        <f>'Chakhei SC'!S89+'Siata SC'!S89+'Lana SC'!S89</f>
        <v>1</v>
      </c>
      <c r="T89" s="62">
        <f t="shared" si="13"/>
        <v>12</v>
      </c>
      <c r="U89" s="63">
        <v>36</v>
      </c>
      <c r="V89" s="75">
        <f t="shared" ref="V89:V90" si="16">T89/U89</f>
        <v>0.33333333333333331</v>
      </c>
      <c r="W89" s="63"/>
      <c r="X89" s="66"/>
      <c r="Y89" s="183"/>
      <c r="Z89" s="183"/>
      <c r="AA89" s="183"/>
      <c r="AB89" s="183"/>
      <c r="AC89" s="183"/>
      <c r="AD89" s="183"/>
      <c r="AE89" s="183"/>
      <c r="AF89" s="183"/>
      <c r="AG89" s="183"/>
      <c r="AH89" s="183"/>
      <c r="AI89" s="183"/>
      <c r="AJ89" s="183"/>
      <c r="AK89" s="93"/>
      <c r="AL89" s="93"/>
      <c r="AM89" s="93"/>
      <c r="AN89" s="107" t="s">
        <v>343</v>
      </c>
      <c r="AO89" s="93"/>
    </row>
    <row r="90" spans="1:41" ht="13.5" customHeight="1">
      <c r="A90" s="93"/>
      <c r="B90" s="2" t="str">
        <f t="shared" si="0"/>
        <v>Sub Centres Total Achievement</v>
      </c>
      <c r="C90" s="3">
        <v>90</v>
      </c>
      <c r="D90" s="42"/>
      <c r="E90" s="54">
        <v>4</v>
      </c>
      <c r="F90" s="88" t="s">
        <v>344</v>
      </c>
      <c r="G90" s="224" t="s">
        <v>251</v>
      </c>
      <c r="H90" s="61">
        <f>'Chakhei SC'!H90+'Siata SC'!H90+'Lana SC'!H90</f>
        <v>3</v>
      </c>
      <c r="I90" s="61">
        <f>'Chakhei SC'!I90+'Siata SC'!I90+'Lana SC'!I90</f>
        <v>3</v>
      </c>
      <c r="J90" s="61">
        <f>'Chakhei SC'!J90+'Siata SC'!J90+'Lana SC'!J90</f>
        <v>3</v>
      </c>
      <c r="K90" s="61">
        <f>'Chakhei SC'!K90+'Siata SC'!K90+'Lana SC'!K90</f>
        <v>0</v>
      </c>
      <c r="L90" s="61">
        <f>'Chakhei SC'!L90+'Siata SC'!L90+'Lana SC'!L90</f>
        <v>0</v>
      </c>
      <c r="M90" s="61">
        <f>'Chakhei SC'!M90+'Siata SC'!M90+'Lana SC'!M90</f>
        <v>0</v>
      </c>
      <c r="N90" s="61">
        <f>'Chakhei SC'!N90+'Siata SC'!N90+'Lana SC'!N90</f>
        <v>0</v>
      </c>
      <c r="O90" s="61">
        <f>'Chakhei SC'!O90+'Siata SC'!O90+'Lana SC'!O90</f>
        <v>0</v>
      </c>
      <c r="P90" s="61">
        <f>'Chakhei SC'!P90+'Siata SC'!P90+'Lana SC'!P90</f>
        <v>0</v>
      </c>
      <c r="Q90" s="61">
        <f>'Chakhei SC'!Q90+'Siata SC'!Q90+'Lana SC'!Q90</f>
        <v>1</v>
      </c>
      <c r="R90" s="61">
        <f>'Chakhei SC'!R90+'Siata SC'!R90+'Lana SC'!R90</f>
        <v>1</v>
      </c>
      <c r="S90" s="61">
        <f>'Chakhei SC'!S90+'Siata SC'!S90+'Lana SC'!S90</f>
        <v>1</v>
      </c>
      <c r="T90" s="62">
        <f t="shared" si="13"/>
        <v>12</v>
      </c>
      <c r="U90" s="63">
        <v>36</v>
      </c>
      <c r="V90" s="75">
        <f t="shared" si="16"/>
        <v>0.33333333333333331</v>
      </c>
      <c r="W90" s="63"/>
      <c r="X90" s="66"/>
      <c r="Y90" s="183"/>
      <c r="Z90" s="183"/>
      <c r="AA90" s="183"/>
      <c r="AB90" s="183"/>
      <c r="AC90" s="183"/>
      <c r="AD90" s="183"/>
      <c r="AE90" s="183"/>
      <c r="AF90" s="183"/>
      <c r="AG90" s="183"/>
      <c r="AH90" s="183"/>
      <c r="AI90" s="183"/>
      <c r="AJ90" s="183"/>
      <c r="AK90" s="93"/>
      <c r="AL90" s="93"/>
      <c r="AM90" s="93"/>
      <c r="AN90" s="107" t="s">
        <v>343</v>
      </c>
      <c r="AO90" s="93"/>
    </row>
    <row r="91" spans="1:41" ht="1.5" customHeight="1">
      <c r="A91" s="93"/>
      <c r="B91" s="2" t="str">
        <f t="shared" si="0"/>
        <v>Sub Centres Total Achievement</v>
      </c>
      <c r="C91" s="3">
        <v>91</v>
      </c>
      <c r="D91" s="93"/>
      <c r="E91" s="4"/>
      <c r="F91" s="4"/>
      <c r="G91" s="109"/>
      <c r="H91" s="7"/>
      <c r="I91" s="7"/>
      <c r="J91" s="7"/>
      <c r="K91" s="7"/>
      <c r="L91" s="7"/>
      <c r="M91" s="7"/>
      <c r="N91" s="7"/>
      <c r="O91" s="7"/>
      <c r="P91" s="7"/>
      <c r="Q91" s="7"/>
      <c r="R91" s="7"/>
      <c r="S91" s="7"/>
      <c r="T91" s="7"/>
      <c r="U91" s="8"/>
      <c r="V91" s="80"/>
      <c r="W91" s="8"/>
      <c r="X91" s="2"/>
      <c r="Y91" s="2"/>
      <c r="Z91" s="2"/>
      <c r="AA91" s="2"/>
      <c r="AB91" s="2"/>
      <c r="AC91" s="2"/>
      <c r="AD91" s="2"/>
      <c r="AE91" s="2"/>
      <c r="AF91" s="2"/>
      <c r="AG91" s="2"/>
      <c r="AH91" s="2"/>
      <c r="AI91" s="2"/>
      <c r="AJ91" s="2"/>
      <c r="AK91" s="93"/>
      <c r="AL91" s="93"/>
      <c r="AM91" s="93"/>
      <c r="AN91" s="107"/>
      <c r="AO91" s="93"/>
    </row>
    <row r="92" spans="1:41" ht="16.5" customHeight="1">
      <c r="A92" s="93"/>
      <c r="B92" s="2" t="str">
        <f t="shared" si="0"/>
        <v>Sub Centres Total Achievement</v>
      </c>
      <c r="C92" s="3">
        <v>92</v>
      </c>
      <c r="D92" s="42"/>
      <c r="E92" s="43" t="s">
        <v>345</v>
      </c>
      <c r="F92" s="82"/>
      <c r="G92" s="118" t="s">
        <v>57</v>
      </c>
      <c r="H92" s="46" t="s">
        <v>28</v>
      </c>
      <c r="I92" s="46" t="s">
        <v>29</v>
      </c>
      <c r="J92" s="46" t="s">
        <v>30</v>
      </c>
      <c r="K92" s="46" t="s">
        <v>31</v>
      </c>
      <c r="L92" s="46" t="s">
        <v>32</v>
      </c>
      <c r="M92" s="46" t="s">
        <v>33</v>
      </c>
      <c r="N92" s="46" t="s">
        <v>34</v>
      </c>
      <c r="O92" s="46" t="s">
        <v>35</v>
      </c>
      <c r="P92" s="46" t="s">
        <v>36</v>
      </c>
      <c r="Q92" s="46" t="s">
        <v>37</v>
      </c>
      <c r="R92" s="46" t="s">
        <v>38</v>
      </c>
      <c r="S92" s="46" t="s">
        <v>39</v>
      </c>
      <c r="T92" s="46" t="s">
        <v>40</v>
      </c>
      <c r="U92" s="47" t="s">
        <v>41</v>
      </c>
      <c r="V92" s="119" t="s">
        <v>42</v>
      </c>
      <c r="W92" s="175" t="s">
        <v>123</v>
      </c>
      <c r="X92" s="46" t="s">
        <v>44</v>
      </c>
      <c r="Y92" s="176"/>
      <c r="Z92" s="176"/>
      <c r="AA92" s="176"/>
      <c r="AB92" s="176"/>
      <c r="AC92" s="176"/>
      <c r="AD92" s="176"/>
      <c r="AE92" s="176"/>
      <c r="AF92" s="176"/>
      <c r="AG92" s="176"/>
      <c r="AH92" s="176"/>
      <c r="AI92" s="176"/>
      <c r="AJ92" s="176"/>
      <c r="AK92" s="93"/>
      <c r="AL92" s="93"/>
      <c r="AM92" s="93"/>
      <c r="AN92" s="46" t="s">
        <v>124</v>
      </c>
      <c r="AO92" s="93"/>
    </row>
    <row r="93" spans="1:41" ht="1.5" customHeight="1">
      <c r="A93" s="93"/>
      <c r="B93" s="2" t="str">
        <f t="shared" si="0"/>
        <v>Sub Centres Total Achievement</v>
      </c>
      <c r="C93" s="3">
        <v>93</v>
      </c>
      <c r="D93" s="42"/>
      <c r="E93" s="3"/>
      <c r="F93" s="78"/>
      <c r="G93" s="98"/>
      <c r="H93" s="7"/>
      <c r="I93" s="7"/>
      <c r="J93" s="7"/>
      <c r="K93" s="7"/>
      <c r="L93" s="7"/>
      <c r="M93" s="7"/>
      <c r="N93" s="7"/>
      <c r="O93" s="7"/>
      <c r="P93" s="7"/>
      <c r="Q93" s="7"/>
      <c r="R93" s="7"/>
      <c r="S93" s="7"/>
      <c r="T93" s="7"/>
      <c r="U93" s="8"/>
      <c r="V93" s="80"/>
      <c r="W93" s="8"/>
      <c r="X93" s="2"/>
      <c r="Y93" s="2"/>
      <c r="Z93" s="2"/>
      <c r="AA93" s="2"/>
      <c r="AB93" s="2"/>
      <c r="AC93" s="2"/>
      <c r="AD93" s="2"/>
      <c r="AE93" s="2"/>
      <c r="AF93" s="2"/>
      <c r="AG93" s="2"/>
      <c r="AH93" s="2"/>
      <c r="AI93" s="2"/>
      <c r="AJ93" s="2"/>
      <c r="AK93" s="93"/>
      <c r="AL93" s="93"/>
      <c r="AM93" s="93"/>
      <c r="AN93" s="229"/>
      <c r="AO93" s="93"/>
    </row>
    <row r="94" spans="1:41" ht="24" customHeight="1">
      <c r="A94" s="93"/>
      <c r="B94" s="2" t="str">
        <f t="shared" si="0"/>
        <v>Sub Centres Total Achievement</v>
      </c>
      <c r="C94" s="3">
        <v>94</v>
      </c>
      <c r="D94" s="83"/>
      <c r="E94" s="54">
        <v>1</v>
      </c>
      <c r="F94" s="88" t="s">
        <v>476</v>
      </c>
      <c r="G94" s="224" t="s">
        <v>251</v>
      </c>
      <c r="H94" s="61">
        <f>'Chakhei SC'!H94+'Siata SC'!H94+'Lana SC'!H94</f>
        <v>0</v>
      </c>
      <c r="I94" s="61">
        <f>'Chakhei SC'!I94+'Siata SC'!I94+'Lana SC'!I94</f>
        <v>0</v>
      </c>
      <c r="J94" s="61">
        <f>'Chakhei SC'!J94+'Siata SC'!J94+'Lana SC'!J94</f>
        <v>0</v>
      </c>
      <c r="K94" s="61">
        <f>'Chakhei SC'!K94+'Siata SC'!K94+'Lana SC'!K94</f>
        <v>0</v>
      </c>
      <c r="L94" s="61">
        <f>'Chakhei SC'!L94+'Siata SC'!L94+'Lana SC'!L94</f>
        <v>0</v>
      </c>
      <c r="M94" s="61">
        <f>'Chakhei SC'!M94+'Siata SC'!M94+'Lana SC'!M94</f>
        <v>0</v>
      </c>
      <c r="N94" s="61">
        <f>'Chakhei SC'!N94+'Siata SC'!N94+'Lana SC'!N94</f>
        <v>0</v>
      </c>
      <c r="O94" s="61">
        <f>'Chakhei SC'!O94+'Siata SC'!O94+'Lana SC'!O94</f>
        <v>0</v>
      </c>
      <c r="P94" s="61">
        <f>'Chakhei SC'!P94+'Siata SC'!P94+'Lana SC'!P94</f>
        <v>0</v>
      </c>
      <c r="Q94" s="61">
        <f>'Chakhei SC'!Q94+'Siata SC'!Q94+'Lana SC'!Q94</f>
        <v>0</v>
      </c>
      <c r="R94" s="61">
        <f>'Chakhei SC'!R94+'Siata SC'!R94+'Lana SC'!R94</f>
        <v>0</v>
      </c>
      <c r="S94" s="61">
        <f>'Chakhei SC'!S94+'Siata SC'!S94+'Lana SC'!S94</f>
        <v>0</v>
      </c>
      <c r="T94" s="62">
        <f>SUM(H94:S94)</f>
        <v>0</v>
      </c>
      <c r="U94" s="193">
        <f>2*T157/100</f>
        <v>24.62</v>
      </c>
      <c r="V94" s="75">
        <f>T94/U94</f>
        <v>0</v>
      </c>
      <c r="W94" s="63">
        <v>10</v>
      </c>
      <c r="X94" s="66"/>
      <c r="Y94" s="183"/>
      <c r="Z94" s="183"/>
      <c r="AA94" s="183"/>
      <c r="AB94" s="183"/>
      <c r="AC94" s="183"/>
      <c r="AD94" s="183"/>
      <c r="AE94" s="183"/>
      <c r="AF94" s="183"/>
      <c r="AG94" s="183"/>
      <c r="AH94" s="183"/>
      <c r="AI94" s="183"/>
      <c r="AJ94" s="183"/>
      <c r="AK94" s="93"/>
      <c r="AL94" s="93"/>
      <c r="AM94" s="93"/>
      <c r="AN94" s="108" t="s">
        <v>347</v>
      </c>
      <c r="AO94" s="93"/>
    </row>
    <row r="95" spans="1:41" ht="1.5" customHeight="1">
      <c r="A95" s="93"/>
      <c r="B95" s="2" t="str">
        <f t="shared" si="0"/>
        <v>Sub Centres Total Achievement</v>
      </c>
      <c r="C95" s="3">
        <v>95</v>
      </c>
      <c r="D95" s="42"/>
      <c r="E95" s="3"/>
      <c r="F95" s="78"/>
      <c r="G95" s="98"/>
      <c r="H95" s="7"/>
      <c r="I95" s="7"/>
      <c r="J95" s="7"/>
      <c r="K95" s="7"/>
      <c r="L95" s="7"/>
      <c r="M95" s="7"/>
      <c r="N95" s="7"/>
      <c r="O95" s="7"/>
      <c r="P95" s="7"/>
      <c r="Q95" s="7"/>
      <c r="R95" s="7"/>
      <c r="S95" s="7"/>
      <c r="T95" s="7"/>
      <c r="U95" s="8"/>
      <c r="V95" s="80"/>
      <c r="W95" s="8"/>
      <c r="X95" s="2"/>
      <c r="Y95" s="2"/>
      <c r="Z95" s="2"/>
      <c r="AA95" s="2"/>
      <c r="AB95" s="2"/>
      <c r="AC95" s="2"/>
      <c r="AD95" s="2"/>
      <c r="AE95" s="2"/>
      <c r="AF95" s="2"/>
      <c r="AG95" s="2"/>
      <c r="AH95" s="2"/>
      <c r="AI95" s="2"/>
      <c r="AJ95" s="2"/>
      <c r="AK95" s="93"/>
      <c r="AL95" s="93"/>
      <c r="AM95" s="93"/>
      <c r="AN95" s="229"/>
      <c r="AO95" s="93"/>
    </row>
    <row r="96" spans="1:41" ht="16.5" customHeight="1">
      <c r="A96" s="93"/>
      <c r="B96" s="2" t="str">
        <f t="shared" si="0"/>
        <v>Sub Centres Total Achievement</v>
      </c>
      <c r="C96" s="3">
        <v>96</v>
      </c>
      <c r="D96" s="42"/>
      <c r="E96" s="92" t="s">
        <v>349</v>
      </c>
      <c r="F96" s="82"/>
      <c r="G96" s="118" t="s">
        <v>57</v>
      </c>
      <c r="H96" s="46" t="s">
        <v>28</v>
      </c>
      <c r="I96" s="46" t="s">
        <v>29</v>
      </c>
      <c r="J96" s="46" t="s">
        <v>30</v>
      </c>
      <c r="K96" s="46" t="s">
        <v>31</v>
      </c>
      <c r="L96" s="46" t="s">
        <v>32</v>
      </c>
      <c r="M96" s="46" t="s">
        <v>33</v>
      </c>
      <c r="N96" s="46" t="s">
        <v>34</v>
      </c>
      <c r="O96" s="46" t="s">
        <v>35</v>
      </c>
      <c r="P96" s="46" t="s">
        <v>36</v>
      </c>
      <c r="Q96" s="46" t="s">
        <v>37</v>
      </c>
      <c r="R96" s="46" t="s">
        <v>38</v>
      </c>
      <c r="S96" s="46" t="s">
        <v>39</v>
      </c>
      <c r="T96" s="46" t="s">
        <v>40</v>
      </c>
      <c r="U96" s="47" t="s">
        <v>41</v>
      </c>
      <c r="V96" s="119" t="s">
        <v>42</v>
      </c>
      <c r="W96" s="175" t="s">
        <v>123</v>
      </c>
      <c r="X96" s="46" t="s">
        <v>44</v>
      </c>
      <c r="Y96" s="176"/>
      <c r="Z96" s="176"/>
      <c r="AA96" s="176"/>
      <c r="AB96" s="176"/>
      <c r="AC96" s="176"/>
      <c r="AD96" s="176"/>
      <c r="AE96" s="176"/>
      <c r="AF96" s="176"/>
      <c r="AG96" s="176"/>
      <c r="AH96" s="176"/>
      <c r="AI96" s="176"/>
      <c r="AJ96" s="176"/>
      <c r="AK96" s="93"/>
      <c r="AL96" s="93"/>
      <c r="AM96" s="93"/>
      <c r="AN96" s="46" t="s">
        <v>124</v>
      </c>
      <c r="AO96" s="93"/>
    </row>
    <row r="97" spans="1:41" ht="1.5" customHeight="1">
      <c r="A97" s="93"/>
      <c r="B97" s="2" t="str">
        <f t="shared" si="0"/>
        <v>Sub Centres Total Achievement</v>
      </c>
      <c r="C97" s="3">
        <v>97</v>
      </c>
      <c r="D97" s="42"/>
      <c r="E97" s="3"/>
      <c r="F97" s="78"/>
      <c r="G97" s="98"/>
      <c r="H97" s="7"/>
      <c r="I97" s="7"/>
      <c r="J97" s="7"/>
      <c r="K97" s="7"/>
      <c r="L97" s="7"/>
      <c r="M97" s="7"/>
      <c r="N97" s="7"/>
      <c r="O97" s="7"/>
      <c r="P97" s="7"/>
      <c r="Q97" s="7"/>
      <c r="R97" s="7"/>
      <c r="S97" s="7"/>
      <c r="T97" s="7"/>
      <c r="U97" s="8"/>
      <c r="V97" s="80"/>
      <c r="W97" s="8"/>
      <c r="X97" s="2"/>
      <c r="Y97" s="2"/>
      <c r="Z97" s="2"/>
      <c r="AA97" s="2"/>
      <c r="AB97" s="2"/>
      <c r="AC97" s="2"/>
      <c r="AD97" s="2"/>
      <c r="AE97" s="2"/>
      <c r="AF97" s="2"/>
      <c r="AG97" s="2"/>
      <c r="AH97" s="2"/>
      <c r="AI97" s="2"/>
      <c r="AJ97" s="2"/>
      <c r="AK97" s="93"/>
      <c r="AL97" s="93"/>
      <c r="AM97" s="93"/>
      <c r="AN97" s="229"/>
      <c r="AO97" s="93"/>
    </row>
    <row r="98" spans="1:41" ht="13.5" customHeight="1">
      <c r="A98" s="93"/>
      <c r="B98" s="2" t="str">
        <f t="shared" si="0"/>
        <v>Sub Centres Total Achievement</v>
      </c>
      <c r="C98" s="3">
        <v>98</v>
      </c>
      <c r="D98" s="83"/>
      <c r="E98" s="54">
        <v>1</v>
      </c>
      <c r="F98" s="88" t="s">
        <v>350</v>
      </c>
      <c r="G98" s="224" t="s">
        <v>251</v>
      </c>
      <c r="H98" s="191">
        <f t="shared" ref="H98:S98" si="17">SUM(H99:H101)/2</f>
        <v>37.333333333333336</v>
      </c>
      <c r="I98" s="191">
        <f t="shared" si="17"/>
        <v>49.166666666666664</v>
      </c>
      <c r="J98" s="191">
        <f t="shared" si="17"/>
        <v>55.666666666666664</v>
      </c>
      <c r="K98" s="191">
        <f t="shared" si="17"/>
        <v>0</v>
      </c>
      <c r="L98" s="191">
        <f t="shared" si="17"/>
        <v>0</v>
      </c>
      <c r="M98" s="191">
        <f t="shared" si="17"/>
        <v>0</v>
      </c>
      <c r="N98" s="191">
        <f t="shared" si="17"/>
        <v>0</v>
      </c>
      <c r="O98" s="191">
        <f t="shared" si="17"/>
        <v>0</v>
      </c>
      <c r="P98" s="191">
        <f t="shared" si="17"/>
        <v>0</v>
      </c>
      <c r="Q98" s="191">
        <f t="shared" si="17"/>
        <v>19</v>
      </c>
      <c r="R98" s="191">
        <f t="shared" si="17"/>
        <v>25</v>
      </c>
      <c r="S98" s="191">
        <f t="shared" si="17"/>
        <v>20.166666666666668</v>
      </c>
      <c r="T98" s="94">
        <f t="shared" ref="T98:T108" si="18">SUM(H98:S98)</f>
        <v>206.33333333333331</v>
      </c>
      <c r="U98" s="63">
        <f>37*G20/100</f>
        <v>1515.15</v>
      </c>
      <c r="V98" s="75">
        <f t="shared" ref="V98:V104" si="19">T98/U98</f>
        <v>0.13618013618013616</v>
      </c>
      <c r="W98" s="63">
        <v>10</v>
      </c>
      <c r="X98" s="66"/>
      <c r="Y98" s="183"/>
      <c r="Z98" s="183"/>
      <c r="AA98" s="183"/>
      <c r="AB98" s="183"/>
      <c r="AC98" s="183"/>
      <c r="AD98" s="183"/>
      <c r="AE98" s="183"/>
      <c r="AF98" s="183"/>
      <c r="AG98" s="183"/>
      <c r="AH98" s="183"/>
      <c r="AI98" s="183"/>
      <c r="AJ98" s="183"/>
      <c r="AK98" s="93"/>
      <c r="AL98" s="93"/>
      <c r="AM98" s="93"/>
      <c r="AN98" s="107" t="s">
        <v>351</v>
      </c>
      <c r="AO98" s="93"/>
    </row>
    <row r="99" spans="1:41" ht="13.5" customHeight="1">
      <c r="A99" s="93"/>
      <c r="B99" s="2" t="str">
        <f t="shared" si="0"/>
        <v>Sub Centres Total Achievement</v>
      </c>
      <c r="C99" s="3">
        <v>99</v>
      </c>
      <c r="D99" s="42"/>
      <c r="E99" s="54"/>
      <c r="F99" s="88" t="s">
        <v>353</v>
      </c>
      <c r="G99" s="224" t="s">
        <v>251</v>
      </c>
      <c r="H99" s="61">
        <f>'Chakhei SC'!H99+'Siata SC'!H99+'Lana SC'!H99</f>
        <v>45</v>
      </c>
      <c r="I99" s="61">
        <f>'Chakhei SC'!I99+'Siata SC'!I99+'Lana SC'!I99</f>
        <v>61</v>
      </c>
      <c r="J99" s="61">
        <f>'Chakhei SC'!J99+'Siata SC'!J99+'Lana SC'!J99</f>
        <v>62</v>
      </c>
      <c r="K99" s="61">
        <f>'Chakhei SC'!K99+'Siata SC'!K99+'Lana SC'!K99</f>
        <v>0</v>
      </c>
      <c r="L99" s="61">
        <f>'Chakhei SC'!L99+'Siata SC'!L99+'Lana SC'!L99</f>
        <v>0</v>
      </c>
      <c r="M99" s="61">
        <f>'Chakhei SC'!M99+'Siata SC'!M99+'Lana SC'!M99</f>
        <v>0</v>
      </c>
      <c r="N99" s="61">
        <f>'Chakhei SC'!N99+'Siata SC'!N99+'Lana SC'!N99</f>
        <v>0</v>
      </c>
      <c r="O99" s="61">
        <f>'Chakhei SC'!O99+'Siata SC'!O99+'Lana SC'!O99</f>
        <v>0</v>
      </c>
      <c r="P99" s="61">
        <f>'Chakhei SC'!P99+'Siata SC'!P99+'Lana SC'!P99</f>
        <v>0</v>
      </c>
      <c r="Q99" s="61">
        <f>'Chakhei SC'!Q99+'Siata SC'!Q99+'Lana SC'!Q99</f>
        <v>15</v>
      </c>
      <c r="R99" s="61">
        <f>'Chakhei SC'!R99+'Siata SC'!R99+'Lana SC'!R99</f>
        <v>22</v>
      </c>
      <c r="S99" s="61">
        <f>'Chakhei SC'!S99+'Siata SC'!S99+'Lana SC'!S99</f>
        <v>18</v>
      </c>
      <c r="T99" s="94">
        <f t="shared" si="18"/>
        <v>223</v>
      </c>
      <c r="U99" s="63">
        <f>37*G20/100</f>
        <v>1515.15</v>
      </c>
      <c r="V99" s="75">
        <f t="shared" si="19"/>
        <v>0.14718014718014716</v>
      </c>
      <c r="W99" s="63"/>
      <c r="X99" s="66"/>
      <c r="Y99" s="183"/>
      <c r="Z99" s="183"/>
      <c r="AA99" s="183"/>
      <c r="AB99" s="183"/>
      <c r="AC99" s="183"/>
      <c r="AD99" s="183"/>
      <c r="AE99" s="183"/>
      <c r="AF99" s="183"/>
      <c r="AG99" s="183"/>
      <c r="AH99" s="183"/>
      <c r="AI99" s="183"/>
      <c r="AJ99" s="183"/>
      <c r="AK99" s="93"/>
      <c r="AL99" s="93"/>
      <c r="AM99" s="93"/>
      <c r="AN99" s="107" t="s">
        <v>351</v>
      </c>
      <c r="AO99" s="93"/>
    </row>
    <row r="100" spans="1:41" ht="13.5" customHeight="1">
      <c r="A100" s="93"/>
      <c r="B100" s="2" t="str">
        <f t="shared" si="0"/>
        <v>Sub Centres Total Achievement</v>
      </c>
      <c r="C100" s="3">
        <v>100</v>
      </c>
      <c r="D100" s="42"/>
      <c r="E100" s="54"/>
      <c r="F100" s="88" t="s">
        <v>354</v>
      </c>
      <c r="G100" s="224" t="s">
        <v>251</v>
      </c>
      <c r="H100" s="61">
        <f>'Chakhei SC'!H100+'Siata SC'!H100+'Lana SC'!H100</f>
        <v>16</v>
      </c>
      <c r="I100" s="61">
        <f>'Chakhei SC'!I100+'Siata SC'!I100+'Lana SC'!I100</f>
        <v>23</v>
      </c>
      <c r="J100" s="61">
        <f>'Chakhei SC'!J100+'Siata SC'!J100+'Lana SC'!J100</f>
        <v>31</v>
      </c>
      <c r="K100" s="61">
        <f>'Chakhei SC'!K100+'Siata SC'!K100+'Lana SC'!K100</f>
        <v>0</v>
      </c>
      <c r="L100" s="61">
        <f>'Chakhei SC'!L100+'Siata SC'!L100+'Lana SC'!L100</f>
        <v>0</v>
      </c>
      <c r="M100" s="61">
        <f>'Chakhei SC'!M100+'Siata SC'!M100+'Lana SC'!M100</f>
        <v>0</v>
      </c>
      <c r="N100" s="61">
        <f>'Chakhei SC'!N100+'Siata SC'!N100+'Lana SC'!N100</f>
        <v>0</v>
      </c>
      <c r="O100" s="61">
        <f>'Chakhei SC'!O100+'Siata SC'!O100+'Lana SC'!O100</f>
        <v>0</v>
      </c>
      <c r="P100" s="61">
        <f>'Chakhei SC'!P100+'Siata SC'!P100+'Lana SC'!P100</f>
        <v>0</v>
      </c>
      <c r="Q100" s="61">
        <f>'Chakhei SC'!Q100+'Siata SC'!Q100+'Lana SC'!Q100</f>
        <v>14</v>
      </c>
      <c r="R100" s="61">
        <f>'Chakhei SC'!R100+'Siata SC'!R100+'Lana SC'!R100</f>
        <v>16</v>
      </c>
      <c r="S100" s="61">
        <f>'Chakhei SC'!S100+'Siata SC'!S100+'Lana SC'!S100</f>
        <v>11</v>
      </c>
      <c r="T100" s="94">
        <f t="shared" si="18"/>
        <v>111</v>
      </c>
      <c r="U100" s="63">
        <f>37*G20/100</f>
        <v>1515.15</v>
      </c>
      <c r="V100" s="75">
        <f t="shared" si="19"/>
        <v>7.326007326007325E-2</v>
      </c>
      <c r="W100" s="63"/>
      <c r="X100" s="66"/>
      <c r="Y100" s="183"/>
      <c r="Z100" s="183"/>
      <c r="AA100" s="183"/>
      <c r="AB100" s="183"/>
      <c r="AC100" s="183"/>
      <c r="AD100" s="183"/>
      <c r="AE100" s="183"/>
      <c r="AF100" s="183"/>
      <c r="AG100" s="183"/>
      <c r="AH100" s="183"/>
      <c r="AI100" s="183"/>
      <c r="AJ100" s="183"/>
      <c r="AK100" s="93"/>
      <c r="AL100" s="93"/>
      <c r="AM100" s="93"/>
      <c r="AN100" s="107" t="s">
        <v>351</v>
      </c>
      <c r="AO100" s="93"/>
    </row>
    <row r="101" spans="1:41" ht="13.5" customHeight="1">
      <c r="A101" s="93"/>
      <c r="B101" s="2" t="str">
        <f t="shared" si="0"/>
        <v>Sub Centres Total Achievement</v>
      </c>
      <c r="C101" s="3">
        <v>101</v>
      </c>
      <c r="D101" s="83"/>
      <c r="E101" s="54">
        <v>2</v>
      </c>
      <c r="F101" s="88" t="s">
        <v>477</v>
      </c>
      <c r="G101" s="224" t="s">
        <v>251</v>
      </c>
      <c r="H101" s="191">
        <f t="shared" ref="H101:S101" si="20">SUM(H102:H104)/3</f>
        <v>13.666666666666666</v>
      </c>
      <c r="I101" s="191">
        <f t="shared" si="20"/>
        <v>14.333333333333334</v>
      </c>
      <c r="J101" s="191">
        <f t="shared" si="20"/>
        <v>18.333333333333332</v>
      </c>
      <c r="K101" s="191">
        <f t="shared" si="20"/>
        <v>0</v>
      </c>
      <c r="L101" s="191">
        <f t="shared" si="20"/>
        <v>0</v>
      </c>
      <c r="M101" s="191">
        <f t="shared" si="20"/>
        <v>0</v>
      </c>
      <c r="N101" s="191">
        <f t="shared" si="20"/>
        <v>0</v>
      </c>
      <c r="O101" s="191">
        <f t="shared" si="20"/>
        <v>0</v>
      </c>
      <c r="P101" s="191">
        <f t="shared" si="20"/>
        <v>0</v>
      </c>
      <c r="Q101" s="191">
        <f t="shared" si="20"/>
        <v>9</v>
      </c>
      <c r="R101" s="191">
        <f t="shared" si="20"/>
        <v>12</v>
      </c>
      <c r="S101" s="191">
        <f t="shared" si="20"/>
        <v>11.333333333333334</v>
      </c>
      <c r="T101" s="94">
        <f t="shared" si="18"/>
        <v>78.666666666666657</v>
      </c>
      <c r="U101" s="63">
        <f>37*G20/100</f>
        <v>1515.15</v>
      </c>
      <c r="V101" s="75">
        <f t="shared" si="19"/>
        <v>5.1920051920051911E-2</v>
      </c>
      <c r="W101" s="63">
        <v>10</v>
      </c>
      <c r="X101" s="66"/>
      <c r="Y101" s="183"/>
      <c r="Z101" s="183"/>
      <c r="AA101" s="183"/>
      <c r="AB101" s="183"/>
      <c r="AC101" s="183"/>
      <c r="AD101" s="183"/>
      <c r="AE101" s="183"/>
      <c r="AF101" s="183"/>
      <c r="AG101" s="183"/>
      <c r="AH101" s="183"/>
      <c r="AI101" s="183"/>
      <c r="AJ101" s="183"/>
      <c r="AK101" s="93"/>
      <c r="AL101" s="93"/>
      <c r="AM101" s="93"/>
      <c r="AN101" s="107" t="s">
        <v>351</v>
      </c>
      <c r="AO101" s="93"/>
    </row>
    <row r="102" spans="1:41" ht="13.5" customHeight="1">
      <c r="A102" s="93"/>
      <c r="B102" s="2" t="str">
        <f t="shared" si="0"/>
        <v>Sub Centres Total Achievement</v>
      </c>
      <c r="C102" s="3">
        <v>102</v>
      </c>
      <c r="D102" s="42"/>
      <c r="E102" s="54"/>
      <c r="F102" s="88" t="s">
        <v>356</v>
      </c>
      <c r="G102" s="224" t="s">
        <v>251</v>
      </c>
      <c r="H102" s="61">
        <f>'Chakhei SC'!H102+'Siata SC'!H102+'Lana SC'!H102</f>
        <v>15</v>
      </c>
      <c r="I102" s="61">
        <f>'Chakhei SC'!I102+'Siata SC'!I102+'Lana SC'!I102</f>
        <v>17</v>
      </c>
      <c r="J102" s="61">
        <f>'Chakhei SC'!J102+'Siata SC'!J102+'Lana SC'!J102</f>
        <v>22</v>
      </c>
      <c r="K102" s="61">
        <f>'Chakhei SC'!K102+'Siata SC'!K102+'Lana SC'!K102</f>
        <v>0</v>
      </c>
      <c r="L102" s="61">
        <f>'Chakhei SC'!L102+'Siata SC'!L102+'Lana SC'!L102</f>
        <v>0</v>
      </c>
      <c r="M102" s="61">
        <f>'Chakhei SC'!M102+'Siata SC'!M102+'Lana SC'!M102</f>
        <v>0</v>
      </c>
      <c r="N102" s="61">
        <f>'Chakhei SC'!N102+'Siata SC'!N102+'Lana SC'!N102</f>
        <v>0</v>
      </c>
      <c r="O102" s="61">
        <f>'Chakhei SC'!O102+'Siata SC'!O102+'Lana SC'!O102</f>
        <v>0</v>
      </c>
      <c r="P102" s="61">
        <f>'Chakhei SC'!P102+'Siata SC'!P102+'Lana SC'!P102</f>
        <v>0</v>
      </c>
      <c r="Q102" s="61">
        <f>'Chakhei SC'!Q102+'Siata SC'!Q102+'Lana SC'!Q102</f>
        <v>10</v>
      </c>
      <c r="R102" s="61">
        <f>'Chakhei SC'!R102+'Siata SC'!R102+'Lana SC'!R102</f>
        <v>15</v>
      </c>
      <c r="S102" s="61">
        <f>'Chakhei SC'!S102+'Siata SC'!S102+'Lana SC'!S102</f>
        <v>20</v>
      </c>
      <c r="T102" s="94">
        <f t="shared" si="18"/>
        <v>99</v>
      </c>
      <c r="U102" s="63">
        <f>U101*49/100</f>
        <v>742.4235000000001</v>
      </c>
      <c r="V102" s="75">
        <f t="shared" si="19"/>
        <v>0.13334707212258232</v>
      </c>
      <c r="W102" s="63"/>
      <c r="X102" s="66"/>
      <c r="Y102" s="183"/>
      <c r="Z102" s="183"/>
      <c r="AA102" s="183"/>
      <c r="AB102" s="183"/>
      <c r="AC102" s="183"/>
      <c r="AD102" s="183"/>
      <c r="AE102" s="183"/>
      <c r="AF102" s="183"/>
      <c r="AG102" s="183"/>
      <c r="AH102" s="183"/>
      <c r="AI102" s="183"/>
      <c r="AJ102" s="183"/>
      <c r="AK102" s="93"/>
      <c r="AL102" s="93"/>
      <c r="AM102" s="93"/>
      <c r="AN102" s="107" t="s">
        <v>357</v>
      </c>
      <c r="AO102" s="93"/>
    </row>
    <row r="103" spans="1:41" ht="13.5" customHeight="1">
      <c r="A103" s="93"/>
      <c r="B103" s="2" t="str">
        <f t="shared" si="0"/>
        <v>Sub Centres Total Achievement</v>
      </c>
      <c r="C103" s="3">
        <v>103</v>
      </c>
      <c r="D103" s="42"/>
      <c r="E103" s="54"/>
      <c r="F103" s="88" t="s">
        <v>359</v>
      </c>
      <c r="G103" s="224" t="s">
        <v>251</v>
      </c>
      <c r="H103" s="61">
        <f>'Chakhei SC'!H103+'Siata SC'!H103+'Lana SC'!H103</f>
        <v>0</v>
      </c>
      <c r="I103" s="61">
        <f>'Chakhei SC'!I103+'Siata SC'!I103+'Lana SC'!I103</f>
        <v>0</v>
      </c>
      <c r="J103" s="61">
        <f>'Chakhei SC'!J103+'Siata SC'!J103+'Lana SC'!J103</f>
        <v>1</v>
      </c>
      <c r="K103" s="61">
        <f>'Chakhei SC'!K103+'Siata SC'!K103+'Lana SC'!K103</f>
        <v>0</v>
      </c>
      <c r="L103" s="61">
        <f>'Chakhei SC'!L103+'Siata SC'!L103+'Lana SC'!L103</f>
        <v>0</v>
      </c>
      <c r="M103" s="61">
        <f>'Chakhei SC'!M103+'Siata SC'!M103+'Lana SC'!M103</f>
        <v>0</v>
      </c>
      <c r="N103" s="61">
        <f>'Chakhei SC'!N103+'Siata SC'!N103+'Lana SC'!N103</f>
        <v>0</v>
      </c>
      <c r="O103" s="61">
        <f>'Chakhei SC'!O103+'Siata SC'!O103+'Lana SC'!O103</f>
        <v>0</v>
      </c>
      <c r="P103" s="61">
        <f>'Chakhei SC'!P103+'Siata SC'!P103+'Lana SC'!P103</f>
        <v>0</v>
      </c>
      <c r="Q103" s="61">
        <f>'Chakhei SC'!Q103+'Siata SC'!Q103+'Lana SC'!Q103</f>
        <v>0</v>
      </c>
      <c r="R103" s="61">
        <f>'Chakhei SC'!R103+'Siata SC'!R103+'Lana SC'!R103</f>
        <v>0</v>
      </c>
      <c r="S103" s="61">
        <f>'Chakhei SC'!S103+'Siata SC'!S103+'Lana SC'!S103</f>
        <v>0</v>
      </c>
      <c r="T103" s="94">
        <f t="shared" si="18"/>
        <v>1</v>
      </c>
      <c r="U103" s="63">
        <f>U102</f>
        <v>742.4235000000001</v>
      </c>
      <c r="V103" s="75">
        <f t="shared" si="19"/>
        <v>1.3469401224503264E-3</v>
      </c>
      <c r="W103" s="63"/>
      <c r="X103" s="66"/>
      <c r="Y103" s="183"/>
      <c r="Z103" s="183"/>
      <c r="AA103" s="183"/>
      <c r="AB103" s="183"/>
      <c r="AC103" s="183"/>
      <c r="AD103" s="183"/>
      <c r="AE103" s="183"/>
      <c r="AF103" s="183"/>
      <c r="AG103" s="183"/>
      <c r="AH103" s="183"/>
      <c r="AI103" s="183"/>
      <c r="AJ103" s="183"/>
      <c r="AK103" s="93"/>
      <c r="AL103" s="93"/>
      <c r="AM103" s="93"/>
      <c r="AN103" s="107" t="s">
        <v>357</v>
      </c>
      <c r="AO103" s="93"/>
    </row>
    <row r="104" spans="1:41" ht="13.5" customHeight="1">
      <c r="A104" s="93"/>
      <c r="B104" s="2" t="str">
        <f t="shared" si="0"/>
        <v>Sub Centres Total Achievement</v>
      </c>
      <c r="C104" s="3">
        <v>104</v>
      </c>
      <c r="D104" s="42"/>
      <c r="E104" s="54"/>
      <c r="F104" s="88" t="s">
        <v>478</v>
      </c>
      <c r="G104" s="224" t="s">
        <v>251</v>
      </c>
      <c r="H104" s="61">
        <f>'Chakhei SC'!H104+'Siata SC'!H104+'Lana SC'!H104</f>
        <v>26</v>
      </c>
      <c r="I104" s="61">
        <f>'Chakhei SC'!I104+'Siata SC'!I104+'Lana SC'!I104</f>
        <v>26</v>
      </c>
      <c r="J104" s="61">
        <f>'Chakhei SC'!J104+'Siata SC'!J104+'Lana SC'!J104</f>
        <v>32</v>
      </c>
      <c r="K104" s="61">
        <f>'Chakhei SC'!K104+'Siata SC'!K104+'Lana SC'!K104</f>
        <v>0</v>
      </c>
      <c r="L104" s="61">
        <f>'Chakhei SC'!L104+'Siata SC'!L104+'Lana SC'!L104</f>
        <v>0</v>
      </c>
      <c r="M104" s="61">
        <f>'Chakhei SC'!M104+'Siata SC'!M104+'Lana SC'!M104</f>
        <v>0</v>
      </c>
      <c r="N104" s="61">
        <f>'Chakhei SC'!N104+'Siata SC'!N104+'Lana SC'!N104</f>
        <v>0</v>
      </c>
      <c r="O104" s="61">
        <f>'Chakhei SC'!O104+'Siata SC'!O104+'Lana SC'!O104</f>
        <v>0</v>
      </c>
      <c r="P104" s="61">
        <f>'Chakhei SC'!P104+'Siata SC'!P104+'Lana SC'!P104</f>
        <v>0</v>
      </c>
      <c r="Q104" s="61">
        <f>'Chakhei SC'!Q104+'Siata SC'!Q104+'Lana SC'!Q104</f>
        <v>17</v>
      </c>
      <c r="R104" s="61">
        <f>'Chakhei SC'!R104+'Siata SC'!R104+'Lana SC'!R104</f>
        <v>21</v>
      </c>
      <c r="S104" s="61">
        <f>'Chakhei SC'!S104+'Siata SC'!S104+'Lana SC'!S104</f>
        <v>14</v>
      </c>
      <c r="T104" s="94">
        <f t="shared" si="18"/>
        <v>136</v>
      </c>
      <c r="U104" s="63">
        <f>U101</f>
        <v>1515.15</v>
      </c>
      <c r="V104" s="75">
        <f t="shared" si="19"/>
        <v>8.9760089760089756E-2</v>
      </c>
      <c r="W104" s="63"/>
      <c r="X104" s="66"/>
      <c r="Y104" s="183"/>
      <c r="Z104" s="183"/>
      <c r="AA104" s="183"/>
      <c r="AB104" s="183"/>
      <c r="AC104" s="183"/>
      <c r="AD104" s="183"/>
      <c r="AE104" s="183"/>
      <c r="AF104" s="183"/>
      <c r="AG104" s="183"/>
      <c r="AH104" s="183"/>
      <c r="AI104" s="183"/>
      <c r="AJ104" s="183"/>
      <c r="AK104" s="93"/>
      <c r="AL104" s="93"/>
      <c r="AM104" s="93"/>
      <c r="AN104" s="107" t="s">
        <v>351</v>
      </c>
      <c r="AO104" s="93"/>
    </row>
    <row r="105" spans="1:41" ht="13.5" customHeight="1">
      <c r="A105" s="93"/>
      <c r="B105" s="2" t="str">
        <f t="shared" si="0"/>
        <v>Sub Centres Total Achievement</v>
      </c>
      <c r="C105" s="3">
        <v>105</v>
      </c>
      <c r="D105" s="42"/>
      <c r="E105" s="54">
        <v>3</v>
      </c>
      <c r="F105" s="88" t="s">
        <v>110</v>
      </c>
      <c r="G105" s="224" t="s">
        <v>251</v>
      </c>
      <c r="H105" s="72">
        <f t="shared" ref="H105:S105" si="21">SUM(H106:H108)</f>
        <v>4</v>
      </c>
      <c r="I105" s="72">
        <f t="shared" si="21"/>
        <v>5</v>
      </c>
      <c r="J105" s="72">
        <f t="shared" si="21"/>
        <v>2</v>
      </c>
      <c r="K105" s="72">
        <f t="shared" si="21"/>
        <v>0</v>
      </c>
      <c r="L105" s="72">
        <f t="shared" si="21"/>
        <v>0</v>
      </c>
      <c r="M105" s="72">
        <f t="shared" si="21"/>
        <v>0</v>
      </c>
      <c r="N105" s="72">
        <f t="shared" si="21"/>
        <v>0</v>
      </c>
      <c r="O105" s="72">
        <f t="shared" si="21"/>
        <v>0</v>
      </c>
      <c r="P105" s="72">
        <f t="shared" si="21"/>
        <v>0</v>
      </c>
      <c r="Q105" s="72">
        <f t="shared" si="21"/>
        <v>5</v>
      </c>
      <c r="R105" s="72">
        <f t="shared" si="21"/>
        <v>6</v>
      </c>
      <c r="S105" s="72">
        <f t="shared" si="21"/>
        <v>3</v>
      </c>
      <c r="T105" s="94">
        <f t="shared" si="18"/>
        <v>25</v>
      </c>
      <c r="U105" s="63"/>
      <c r="V105" s="184">
        <f t="shared" ref="V105:V108" si="22">U105*100/T98</f>
        <v>0</v>
      </c>
      <c r="W105" s="70"/>
      <c r="X105" s="66"/>
      <c r="Y105" s="183"/>
      <c r="Z105" s="183"/>
      <c r="AA105" s="183"/>
      <c r="AB105" s="183"/>
      <c r="AC105" s="183"/>
      <c r="AD105" s="183"/>
      <c r="AE105" s="183"/>
      <c r="AF105" s="183"/>
      <c r="AG105" s="183"/>
      <c r="AH105" s="183"/>
      <c r="AI105" s="183"/>
      <c r="AJ105" s="183"/>
      <c r="AK105" s="93"/>
      <c r="AL105" s="93"/>
      <c r="AM105" s="93"/>
      <c r="AN105" s="187"/>
      <c r="AO105" s="93"/>
    </row>
    <row r="106" spans="1:41" ht="13.5" customHeight="1">
      <c r="A106" s="93"/>
      <c r="B106" s="2" t="str">
        <f t="shared" si="0"/>
        <v>Sub Centres Total Achievement</v>
      </c>
      <c r="C106" s="3">
        <v>106</v>
      </c>
      <c r="D106" s="42"/>
      <c r="E106" s="54"/>
      <c r="F106" s="88" t="s">
        <v>111</v>
      </c>
      <c r="G106" s="224" t="s">
        <v>251</v>
      </c>
      <c r="H106" s="61">
        <f>'Chakhei SC'!H106+'Siata SC'!H106+'Lana SC'!H106</f>
        <v>4</v>
      </c>
      <c r="I106" s="61">
        <f>'Chakhei SC'!I106+'Siata SC'!I106+'Lana SC'!I106</f>
        <v>4</v>
      </c>
      <c r="J106" s="61">
        <f>'Chakhei SC'!J106+'Siata SC'!J106+'Lana SC'!J106</f>
        <v>2</v>
      </c>
      <c r="K106" s="61">
        <f>'Chakhei SC'!K106+'Siata SC'!K106+'Lana SC'!K106</f>
        <v>0</v>
      </c>
      <c r="L106" s="61">
        <f>'Chakhei SC'!L106+'Siata SC'!L106+'Lana SC'!L106</f>
        <v>0</v>
      </c>
      <c r="M106" s="61">
        <f>'Chakhei SC'!M106+'Siata SC'!M106+'Lana SC'!M106</f>
        <v>0</v>
      </c>
      <c r="N106" s="61">
        <f>'Chakhei SC'!N106+'Siata SC'!N106+'Lana SC'!N106</f>
        <v>0</v>
      </c>
      <c r="O106" s="61">
        <f>'Chakhei SC'!O106+'Siata SC'!O106+'Lana SC'!O106</f>
        <v>0</v>
      </c>
      <c r="P106" s="61">
        <f>'Chakhei SC'!P106+'Siata SC'!P106+'Lana SC'!P106</f>
        <v>0</v>
      </c>
      <c r="Q106" s="61">
        <f>'Chakhei SC'!Q106+'Siata SC'!Q106+'Lana SC'!Q106</f>
        <v>4</v>
      </c>
      <c r="R106" s="61">
        <f>'Chakhei SC'!R106+'Siata SC'!R106+'Lana SC'!R106</f>
        <v>5</v>
      </c>
      <c r="S106" s="61">
        <f>'Chakhei SC'!S106+'Siata SC'!S106+'Lana SC'!S106</f>
        <v>3</v>
      </c>
      <c r="T106" s="94">
        <f t="shared" si="18"/>
        <v>22</v>
      </c>
      <c r="U106" s="63"/>
      <c r="V106" s="184">
        <f t="shared" si="22"/>
        <v>0</v>
      </c>
      <c r="W106" s="70"/>
      <c r="X106" s="66"/>
      <c r="Y106" s="183"/>
      <c r="Z106" s="183"/>
      <c r="AA106" s="183"/>
      <c r="AB106" s="183"/>
      <c r="AC106" s="183"/>
      <c r="AD106" s="183"/>
      <c r="AE106" s="183"/>
      <c r="AF106" s="183"/>
      <c r="AG106" s="183"/>
      <c r="AH106" s="183"/>
      <c r="AI106" s="183"/>
      <c r="AJ106" s="183"/>
      <c r="AK106" s="93"/>
      <c r="AL106" s="93"/>
      <c r="AM106" s="93"/>
      <c r="AN106" s="187"/>
      <c r="AO106" s="93"/>
    </row>
    <row r="107" spans="1:41" ht="13.5" customHeight="1">
      <c r="A107" s="93"/>
      <c r="B107" s="2" t="str">
        <f t="shared" si="0"/>
        <v>Sub Centres Total Achievement</v>
      </c>
      <c r="C107" s="3">
        <v>107</v>
      </c>
      <c r="D107" s="42"/>
      <c r="E107" s="54"/>
      <c r="F107" s="88" t="s">
        <v>112</v>
      </c>
      <c r="G107" s="224" t="s">
        <v>251</v>
      </c>
      <c r="H107" s="61">
        <f>'Chakhei SC'!H107+'Siata SC'!H107+'Lana SC'!H107</f>
        <v>0</v>
      </c>
      <c r="I107" s="61">
        <f>'Chakhei SC'!I107+'Siata SC'!I107+'Lana SC'!I107</f>
        <v>1</v>
      </c>
      <c r="J107" s="61">
        <f>'Chakhei SC'!J107+'Siata SC'!J107+'Lana SC'!J107</f>
        <v>0</v>
      </c>
      <c r="K107" s="61">
        <f>'Chakhei SC'!K107+'Siata SC'!K107+'Lana SC'!K107</f>
        <v>0</v>
      </c>
      <c r="L107" s="61">
        <f>'Chakhei SC'!L107+'Siata SC'!L107+'Lana SC'!L107</f>
        <v>0</v>
      </c>
      <c r="M107" s="61">
        <f>'Chakhei SC'!M107+'Siata SC'!M107+'Lana SC'!M107</f>
        <v>0</v>
      </c>
      <c r="N107" s="61">
        <f>'Chakhei SC'!N107+'Siata SC'!N107+'Lana SC'!N107</f>
        <v>0</v>
      </c>
      <c r="O107" s="61">
        <f>'Chakhei SC'!O107+'Siata SC'!O107+'Lana SC'!O107</f>
        <v>0</v>
      </c>
      <c r="P107" s="61">
        <f>'Chakhei SC'!P107+'Siata SC'!P107+'Lana SC'!P107</f>
        <v>0</v>
      </c>
      <c r="Q107" s="61">
        <f>'Chakhei SC'!Q107+'Siata SC'!Q107+'Lana SC'!Q107</f>
        <v>1</v>
      </c>
      <c r="R107" s="61">
        <f>'Chakhei SC'!R107+'Siata SC'!R107+'Lana SC'!R107</f>
        <v>1</v>
      </c>
      <c r="S107" s="61">
        <f>'Chakhei SC'!S107+'Siata SC'!S107+'Lana SC'!S107</f>
        <v>0</v>
      </c>
      <c r="T107" s="94">
        <f t="shared" si="18"/>
        <v>3</v>
      </c>
      <c r="U107" s="63"/>
      <c r="V107" s="184">
        <f t="shared" si="22"/>
        <v>0</v>
      </c>
      <c r="W107" s="70"/>
      <c r="X107" s="66"/>
      <c r="Y107" s="183"/>
      <c r="Z107" s="183"/>
      <c r="AA107" s="183"/>
      <c r="AB107" s="183"/>
      <c r="AC107" s="183"/>
      <c r="AD107" s="183"/>
      <c r="AE107" s="183"/>
      <c r="AF107" s="183"/>
      <c r="AG107" s="183"/>
      <c r="AH107" s="183"/>
      <c r="AI107" s="183"/>
      <c r="AJ107" s="183"/>
      <c r="AK107" s="93"/>
      <c r="AL107" s="93"/>
      <c r="AM107" s="93"/>
      <c r="AN107" s="187"/>
      <c r="AO107" s="93"/>
    </row>
    <row r="108" spans="1:41" ht="13.5" customHeight="1">
      <c r="A108" s="93"/>
      <c r="B108" s="2" t="str">
        <f t="shared" si="0"/>
        <v>Sub Centres Total Achievement</v>
      </c>
      <c r="C108" s="3">
        <v>108</v>
      </c>
      <c r="D108" s="42"/>
      <c r="E108" s="54"/>
      <c r="F108" s="88" t="s">
        <v>113</v>
      </c>
      <c r="G108" s="224" t="s">
        <v>251</v>
      </c>
      <c r="H108" s="61">
        <f>'Chakhei SC'!H108+'Siata SC'!H108+'Lana SC'!H108</f>
        <v>0</v>
      </c>
      <c r="I108" s="61">
        <f>'Chakhei SC'!I108+'Siata SC'!I108+'Lana SC'!I108</f>
        <v>0</v>
      </c>
      <c r="J108" s="61">
        <f>'Chakhei SC'!J108+'Siata SC'!J108+'Lana SC'!J108</f>
        <v>0</v>
      </c>
      <c r="K108" s="61">
        <f>'Chakhei SC'!K108+'Siata SC'!K108+'Lana SC'!K108</f>
        <v>0</v>
      </c>
      <c r="L108" s="61">
        <f>'Chakhei SC'!L108+'Siata SC'!L108+'Lana SC'!L108</f>
        <v>0</v>
      </c>
      <c r="M108" s="61">
        <f>'Chakhei SC'!M108+'Siata SC'!M108+'Lana SC'!M108</f>
        <v>0</v>
      </c>
      <c r="N108" s="61">
        <f>'Chakhei SC'!N108+'Siata SC'!N108+'Lana SC'!N108</f>
        <v>0</v>
      </c>
      <c r="O108" s="61">
        <f>'Chakhei SC'!O108+'Siata SC'!O108+'Lana SC'!O108</f>
        <v>0</v>
      </c>
      <c r="P108" s="61">
        <f>'Chakhei SC'!P108+'Siata SC'!P108+'Lana SC'!P108</f>
        <v>0</v>
      </c>
      <c r="Q108" s="61">
        <f>'Chakhei SC'!Q108+'Siata SC'!Q108+'Lana SC'!Q108</f>
        <v>0</v>
      </c>
      <c r="R108" s="61">
        <f>'Chakhei SC'!R108+'Siata SC'!R108+'Lana SC'!R108</f>
        <v>0</v>
      </c>
      <c r="S108" s="61">
        <f>'Chakhei SC'!S108+'Siata SC'!S108+'Lana SC'!S108</f>
        <v>0</v>
      </c>
      <c r="T108" s="94">
        <f t="shared" si="18"/>
        <v>0</v>
      </c>
      <c r="U108" s="63"/>
      <c r="V108" s="184">
        <f t="shared" si="22"/>
        <v>0</v>
      </c>
      <c r="W108" s="70"/>
      <c r="X108" s="66"/>
      <c r="Y108" s="183"/>
      <c r="Z108" s="183"/>
      <c r="AA108" s="183"/>
      <c r="AB108" s="183"/>
      <c r="AC108" s="183"/>
      <c r="AD108" s="183"/>
      <c r="AE108" s="183"/>
      <c r="AF108" s="183"/>
      <c r="AG108" s="183"/>
      <c r="AH108" s="183"/>
      <c r="AI108" s="183"/>
      <c r="AJ108" s="183"/>
      <c r="AK108" s="93"/>
      <c r="AL108" s="93"/>
      <c r="AM108" s="93"/>
      <c r="AN108" s="187"/>
      <c r="AO108" s="93"/>
    </row>
    <row r="109" spans="1:41" ht="1.5" customHeight="1">
      <c r="A109" s="93"/>
      <c r="B109" s="2" t="str">
        <f t="shared" si="0"/>
        <v>Sub Centres Total Achievement</v>
      </c>
      <c r="C109" s="3">
        <v>109</v>
      </c>
      <c r="D109" s="93"/>
      <c r="E109" s="4"/>
      <c r="F109" s="4"/>
      <c r="G109" s="109"/>
      <c r="H109" s="7"/>
      <c r="I109" s="7"/>
      <c r="J109" s="7"/>
      <c r="K109" s="7"/>
      <c r="L109" s="7"/>
      <c r="M109" s="7"/>
      <c r="N109" s="7"/>
      <c r="O109" s="7"/>
      <c r="P109" s="7"/>
      <c r="Q109" s="7"/>
      <c r="R109" s="7"/>
      <c r="S109" s="7"/>
      <c r="T109" s="7"/>
      <c r="U109" s="8"/>
      <c r="V109" s="80"/>
      <c r="W109" s="8"/>
      <c r="X109" s="2"/>
      <c r="Y109" s="2"/>
      <c r="Z109" s="2"/>
      <c r="AA109" s="2"/>
      <c r="AB109" s="2"/>
      <c r="AC109" s="2"/>
      <c r="AD109" s="2"/>
      <c r="AE109" s="2"/>
      <c r="AF109" s="2"/>
      <c r="AG109" s="2"/>
      <c r="AH109" s="2"/>
      <c r="AI109" s="2"/>
      <c r="AJ109" s="2"/>
      <c r="AK109" s="93"/>
      <c r="AL109" s="93"/>
      <c r="AM109" s="93"/>
      <c r="AN109" s="229"/>
      <c r="AO109" s="93"/>
    </row>
    <row r="110" spans="1:41" ht="16.5" customHeight="1">
      <c r="A110" s="93"/>
      <c r="B110" s="2" t="str">
        <f t="shared" si="0"/>
        <v>Sub Centres Total Achievement</v>
      </c>
      <c r="C110" s="3">
        <v>110</v>
      </c>
      <c r="D110" s="42"/>
      <c r="E110" s="43" t="s">
        <v>479</v>
      </c>
      <c r="F110" s="82"/>
      <c r="G110" s="118" t="s">
        <v>57</v>
      </c>
      <c r="H110" s="46" t="s">
        <v>28</v>
      </c>
      <c r="I110" s="46" t="s">
        <v>29</v>
      </c>
      <c r="J110" s="46" t="s">
        <v>30</v>
      </c>
      <c r="K110" s="46" t="s">
        <v>31</v>
      </c>
      <c r="L110" s="46" t="s">
        <v>32</v>
      </c>
      <c r="M110" s="46" t="s">
        <v>33</v>
      </c>
      <c r="N110" s="46" t="s">
        <v>34</v>
      </c>
      <c r="O110" s="46" t="s">
        <v>35</v>
      </c>
      <c r="P110" s="46" t="s">
        <v>36</v>
      </c>
      <c r="Q110" s="46" t="s">
        <v>37</v>
      </c>
      <c r="R110" s="46" t="s">
        <v>38</v>
      </c>
      <c r="S110" s="46" t="s">
        <v>39</v>
      </c>
      <c r="T110" s="46" t="s">
        <v>40</v>
      </c>
      <c r="U110" s="47" t="s">
        <v>41</v>
      </c>
      <c r="V110" s="119" t="s">
        <v>42</v>
      </c>
      <c r="W110" s="175" t="s">
        <v>123</v>
      </c>
      <c r="X110" s="46" t="s">
        <v>44</v>
      </c>
      <c r="Y110" s="176"/>
      <c r="Z110" s="176"/>
      <c r="AA110" s="176"/>
      <c r="AB110" s="176"/>
      <c r="AC110" s="176"/>
      <c r="AD110" s="176"/>
      <c r="AE110" s="176"/>
      <c r="AF110" s="176"/>
      <c r="AG110" s="176"/>
      <c r="AH110" s="176"/>
      <c r="AI110" s="176"/>
      <c r="AJ110" s="176"/>
      <c r="AK110" s="93"/>
      <c r="AL110" s="93"/>
      <c r="AM110" s="93"/>
      <c r="AN110" s="46" t="s">
        <v>124</v>
      </c>
      <c r="AO110" s="93"/>
    </row>
    <row r="111" spans="1:41" ht="1.5" customHeight="1">
      <c r="A111" s="93"/>
      <c r="B111" s="2" t="str">
        <f t="shared" si="0"/>
        <v>Sub Centres Total Achievement</v>
      </c>
      <c r="C111" s="3">
        <v>111</v>
      </c>
      <c r="D111" s="42"/>
      <c r="E111" s="3"/>
      <c r="F111" s="78"/>
      <c r="G111" s="98"/>
      <c r="H111" s="7"/>
      <c r="I111" s="7"/>
      <c r="J111" s="7"/>
      <c r="K111" s="7"/>
      <c r="L111" s="7"/>
      <c r="M111" s="7"/>
      <c r="N111" s="7"/>
      <c r="O111" s="7"/>
      <c r="P111" s="7"/>
      <c r="Q111" s="7"/>
      <c r="R111" s="7"/>
      <c r="S111" s="7"/>
      <c r="T111" s="7"/>
      <c r="U111" s="8"/>
      <c r="V111" s="80"/>
      <c r="W111" s="8"/>
      <c r="X111" s="2"/>
      <c r="Y111" s="2"/>
      <c r="Z111" s="2"/>
      <c r="AA111" s="2"/>
      <c r="AB111" s="2"/>
      <c r="AC111" s="2"/>
      <c r="AD111" s="2"/>
      <c r="AE111" s="2"/>
      <c r="AF111" s="2"/>
      <c r="AG111" s="2"/>
      <c r="AH111" s="2"/>
      <c r="AI111" s="2"/>
      <c r="AJ111" s="2"/>
      <c r="AK111" s="93"/>
      <c r="AL111" s="93"/>
      <c r="AM111" s="93"/>
      <c r="AN111" s="229"/>
      <c r="AO111" s="93"/>
    </row>
    <row r="112" spans="1:41" ht="13.5" customHeight="1">
      <c r="A112" s="93"/>
      <c r="B112" s="2" t="str">
        <f t="shared" si="0"/>
        <v>Sub Centres Total Achievement</v>
      </c>
      <c r="C112" s="3">
        <v>112</v>
      </c>
      <c r="D112" s="42"/>
      <c r="E112" s="58">
        <v>1</v>
      </c>
      <c r="F112" s="88" t="s">
        <v>480</v>
      </c>
      <c r="G112" s="224" t="s">
        <v>251</v>
      </c>
      <c r="H112" s="61">
        <f>'Chakhei SC'!H112+'Siata SC'!H112+'Lana SC'!H112</f>
        <v>0</v>
      </c>
      <c r="I112" s="61">
        <f>'Chakhei SC'!I112+'Siata SC'!I112+'Lana SC'!I112</f>
        <v>0</v>
      </c>
      <c r="J112" s="61">
        <f>'Chakhei SC'!J112+'Siata SC'!J112+'Lana SC'!J112</f>
        <v>0</v>
      </c>
      <c r="K112" s="61">
        <f>'Chakhei SC'!K112+'Siata SC'!K112+'Lana SC'!K112</f>
        <v>0</v>
      </c>
      <c r="L112" s="61">
        <f>'Chakhei SC'!L112+'Siata SC'!L112+'Lana SC'!L112</f>
        <v>0</v>
      </c>
      <c r="M112" s="61">
        <f>'Chakhei SC'!M112+'Siata SC'!M112+'Lana SC'!M112</f>
        <v>0</v>
      </c>
      <c r="N112" s="61">
        <f>'Chakhei SC'!N112+'Siata SC'!N112+'Lana SC'!N112</f>
        <v>0</v>
      </c>
      <c r="O112" s="61">
        <f>'Chakhei SC'!O112+'Siata SC'!O112+'Lana SC'!O112</f>
        <v>0</v>
      </c>
      <c r="P112" s="61">
        <f>'Chakhei SC'!P112+'Siata SC'!P112+'Lana SC'!P112</f>
        <v>0</v>
      </c>
      <c r="Q112" s="61">
        <f>'Chakhei SC'!Q112+'Siata SC'!Q112+'Lana SC'!Q112</f>
        <v>0</v>
      </c>
      <c r="R112" s="61">
        <f>'Chakhei SC'!R112+'Siata SC'!R112+'Lana SC'!R112</f>
        <v>0</v>
      </c>
      <c r="S112" s="61">
        <f>'Chakhei SC'!S112+'Siata SC'!S112+'Lana SC'!S112</f>
        <v>0</v>
      </c>
      <c r="T112" s="62">
        <f t="shared" ref="T112:T116" si="23">SUM(H112:S112)</f>
        <v>0</v>
      </c>
      <c r="U112" s="63"/>
      <c r="V112" s="63"/>
      <c r="W112" s="63"/>
      <c r="X112" s="66"/>
      <c r="Y112" s="183"/>
      <c r="Z112" s="183"/>
      <c r="AA112" s="183"/>
      <c r="AB112" s="183"/>
      <c r="AC112" s="183"/>
      <c r="AD112" s="183"/>
      <c r="AE112" s="183"/>
      <c r="AF112" s="183"/>
      <c r="AG112" s="183"/>
      <c r="AH112" s="183"/>
      <c r="AI112" s="183"/>
      <c r="AJ112" s="183"/>
      <c r="AK112" s="93"/>
      <c r="AL112" s="93"/>
      <c r="AM112" s="93"/>
      <c r="AN112" s="192"/>
      <c r="AO112" s="93"/>
    </row>
    <row r="113" spans="1:41" ht="13.5" customHeight="1">
      <c r="A113" s="93"/>
      <c r="B113" s="2" t="str">
        <f t="shared" si="0"/>
        <v>Sub Centres Total Achievement</v>
      </c>
      <c r="C113" s="3">
        <v>113</v>
      </c>
      <c r="D113" s="83"/>
      <c r="E113" s="54">
        <v>2</v>
      </c>
      <c r="F113" s="88" t="s">
        <v>363</v>
      </c>
      <c r="G113" s="224" t="s">
        <v>251</v>
      </c>
      <c r="H113" s="61">
        <f>'Chakhei SC'!H113+'Siata SC'!H113+'Lana SC'!H113</f>
        <v>0</v>
      </c>
      <c r="I113" s="61">
        <f>'Chakhei SC'!I113+'Siata SC'!I113+'Lana SC'!I113</f>
        <v>0</v>
      </c>
      <c r="J113" s="61">
        <f>'Chakhei SC'!J113+'Siata SC'!J113+'Lana SC'!J113</f>
        <v>0</v>
      </c>
      <c r="K113" s="61">
        <f>'Chakhei SC'!K113+'Siata SC'!K113+'Lana SC'!K113</f>
        <v>0</v>
      </c>
      <c r="L113" s="61">
        <f>'Chakhei SC'!L113+'Siata SC'!L113+'Lana SC'!L113</f>
        <v>0</v>
      </c>
      <c r="M113" s="61">
        <f>'Chakhei SC'!M113+'Siata SC'!M113+'Lana SC'!M113</f>
        <v>0</v>
      </c>
      <c r="N113" s="61">
        <f>'Chakhei SC'!N113+'Siata SC'!N113+'Lana SC'!N113</f>
        <v>0</v>
      </c>
      <c r="O113" s="61">
        <f>'Chakhei SC'!O113+'Siata SC'!O113+'Lana SC'!O113</f>
        <v>0</v>
      </c>
      <c r="P113" s="61">
        <f>'Chakhei SC'!P113+'Siata SC'!P113+'Lana SC'!P113</f>
        <v>0</v>
      </c>
      <c r="Q113" s="61">
        <f>'Chakhei SC'!Q113+'Siata SC'!Q113+'Lana SC'!Q113</f>
        <v>0</v>
      </c>
      <c r="R113" s="61">
        <f>'Chakhei SC'!R113+'Siata SC'!R113+'Lana SC'!R113</f>
        <v>1</v>
      </c>
      <c r="S113" s="61">
        <f>'Chakhei SC'!S113+'Siata SC'!S113+'Lana SC'!S113</f>
        <v>0</v>
      </c>
      <c r="T113" s="62">
        <f t="shared" si="23"/>
        <v>1</v>
      </c>
      <c r="U113" s="63"/>
      <c r="V113" s="193">
        <f>(T112+T113)*1000/T50</f>
        <v>166.66666666666666</v>
      </c>
      <c r="W113" s="63"/>
      <c r="X113" s="66"/>
      <c r="Y113" s="183"/>
      <c r="Z113" s="183"/>
      <c r="AA113" s="183"/>
      <c r="AB113" s="183"/>
      <c r="AC113" s="183"/>
      <c r="AD113" s="183"/>
      <c r="AE113" s="183"/>
      <c r="AF113" s="183"/>
      <c r="AG113" s="183"/>
      <c r="AH113" s="183"/>
      <c r="AI113" s="183"/>
      <c r="AJ113" s="183"/>
      <c r="AK113" s="93"/>
      <c r="AL113" s="93"/>
      <c r="AM113" s="93"/>
      <c r="AN113" s="107" t="s">
        <v>481</v>
      </c>
      <c r="AO113" s="93"/>
    </row>
    <row r="114" spans="1:41" ht="13.5" customHeight="1">
      <c r="A114" s="93"/>
      <c r="B114" s="2" t="str">
        <f t="shared" si="0"/>
        <v>Sub Centres Total Achievement</v>
      </c>
      <c r="C114" s="3">
        <v>114</v>
      </c>
      <c r="D114" s="42"/>
      <c r="E114" s="54">
        <v>3</v>
      </c>
      <c r="F114" s="88" t="s">
        <v>365</v>
      </c>
      <c r="G114" s="224" t="s">
        <v>251</v>
      </c>
      <c r="H114" s="61">
        <f>'Chakhei SC'!H114+'Siata SC'!H114+'Lana SC'!H114</f>
        <v>0</v>
      </c>
      <c r="I114" s="61">
        <f>'Chakhei SC'!I114+'Siata SC'!I114+'Lana SC'!I114</f>
        <v>0</v>
      </c>
      <c r="J114" s="61">
        <f>'Chakhei SC'!J114+'Siata SC'!J114+'Lana SC'!J114</f>
        <v>0</v>
      </c>
      <c r="K114" s="61">
        <f>'Chakhei SC'!K114+'Siata SC'!K114+'Lana SC'!K114</f>
        <v>0</v>
      </c>
      <c r="L114" s="61">
        <f>'Chakhei SC'!L114+'Siata SC'!L114+'Lana SC'!L114</f>
        <v>0</v>
      </c>
      <c r="M114" s="61">
        <f>'Chakhei SC'!M114+'Siata SC'!M114+'Lana SC'!M114</f>
        <v>0</v>
      </c>
      <c r="N114" s="61">
        <f>'Chakhei SC'!N114+'Siata SC'!N114+'Lana SC'!N114</f>
        <v>0</v>
      </c>
      <c r="O114" s="61">
        <f>'Chakhei SC'!O114+'Siata SC'!O114+'Lana SC'!O114</f>
        <v>0</v>
      </c>
      <c r="P114" s="61">
        <f>'Chakhei SC'!P114+'Siata SC'!P114+'Lana SC'!P114</f>
        <v>0</v>
      </c>
      <c r="Q114" s="61">
        <f>'Chakhei SC'!Q114+'Siata SC'!Q114+'Lana SC'!Q114</f>
        <v>0</v>
      </c>
      <c r="R114" s="61">
        <f>'Chakhei SC'!R114+'Siata SC'!R114+'Lana SC'!R114</f>
        <v>0</v>
      </c>
      <c r="S114" s="61">
        <f>'Chakhei SC'!S114+'Siata SC'!S114+'Lana SC'!S114</f>
        <v>0</v>
      </c>
      <c r="T114" s="62">
        <f t="shared" si="23"/>
        <v>0</v>
      </c>
      <c r="U114" s="63"/>
      <c r="V114" s="64"/>
      <c r="W114" s="63"/>
      <c r="X114" s="66"/>
      <c r="Y114" s="183"/>
      <c r="Z114" s="183"/>
      <c r="AA114" s="183"/>
      <c r="AB114" s="183"/>
      <c r="AC114" s="183"/>
      <c r="AD114" s="183"/>
      <c r="AE114" s="183"/>
      <c r="AF114" s="183"/>
      <c r="AG114" s="183"/>
      <c r="AH114" s="183"/>
      <c r="AI114" s="183"/>
      <c r="AJ114" s="183"/>
      <c r="AK114" s="93"/>
      <c r="AL114" s="93"/>
      <c r="AM114" s="93"/>
      <c r="AN114" s="107"/>
      <c r="AO114" s="93"/>
    </row>
    <row r="115" spans="1:41" ht="13.5" customHeight="1">
      <c r="A115" s="93"/>
      <c r="B115" s="2" t="str">
        <f t="shared" si="0"/>
        <v>Sub Centres Total Achievement</v>
      </c>
      <c r="C115" s="3">
        <v>115</v>
      </c>
      <c r="D115" s="42"/>
      <c r="E115" s="54">
        <v>4</v>
      </c>
      <c r="F115" s="88" t="s">
        <v>366</v>
      </c>
      <c r="G115" s="224" t="s">
        <v>251</v>
      </c>
      <c r="H115" s="61">
        <f>'Chakhei SC'!H115+'Siata SC'!H115+'Lana SC'!H115</f>
        <v>0</v>
      </c>
      <c r="I115" s="61">
        <f>'Chakhei SC'!I115+'Siata SC'!I115+'Lana SC'!I115</f>
        <v>0</v>
      </c>
      <c r="J115" s="61">
        <f>'Chakhei SC'!J115+'Siata SC'!J115+'Lana SC'!J115</f>
        <v>0</v>
      </c>
      <c r="K115" s="61">
        <f>'Chakhei SC'!K115+'Siata SC'!K115+'Lana SC'!K115</f>
        <v>0</v>
      </c>
      <c r="L115" s="61">
        <f>'Chakhei SC'!L115+'Siata SC'!L115+'Lana SC'!L115</f>
        <v>0</v>
      </c>
      <c r="M115" s="61">
        <f>'Chakhei SC'!M115+'Siata SC'!M115+'Lana SC'!M115</f>
        <v>0</v>
      </c>
      <c r="N115" s="61">
        <f>'Chakhei SC'!N115+'Siata SC'!N115+'Lana SC'!N115</f>
        <v>0</v>
      </c>
      <c r="O115" s="61">
        <f>'Chakhei SC'!O115+'Siata SC'!O115+'Lana SC'!O115</f>
        <v>0</v>
      </c>
      <c r="P115" s="61">
        <f>'Chakhei SC'!P115+'Siata SC'!P115+'Lana SC'!P115</f>
        <v>0</v>
      </c>
      <c r="Q115" s="61">
        <f>'Chakhei SC'!Q115+'Siata SC'!Q115+'Lana SC'!Q115</f>
        <v>0</v>
      </c>
      <c r="R115" s="61">
        <f>'Chakhei SC'!R115+'Siata SC'!R115+'Lana SC'!R115</f>
        <v>0</v>
      </c>
      <c r="S115" s="61">
        <f>'Chakhei SC'!S115+'Siata SC'!S115+'Lana SC'!S115</f>
        <v>0</v>
      </c>
      <c r="T115" s="62">
        <f t="shared" si="23"/>
        <v>0</v>
      </c>
      <c r="U115" s="63"/>
      <c r="V115" s="193">
        <f>T115*100000/T50</f>
        <v>0</v>
      </c>
      <c r="W115" s="63"/>
      <c r="X115" s="66"/>
      <c r="Y115" s="183"/>
      <c r="Z115" s="183"/>
      <c r="AA115" s="183"/>
      <c r="AB115" s="183"/>
      <c r="AC115" s="183"/>
      <c r="AD115" s="183"/>
      <c r="AE115" s="183"/>
      <c r="AF115" s="183"/>
      <c r="AG115" s="183"/>
      <c r="AH115" s="183"/>
      <c r="AI115" s="183"/>
      <c r="AJ115" s="183"/>
      <c r="AK115" s="93"/>
      <c r="AL115" s="93"/>
      <c r="AM115" s="93"/>
      <c r="AN115" s="107" t="s">
        <v>120</v>
      </c>
      <c r="AO115" s="93"/>
    </row>
    <row r="116" spans="1:41" ht="13.5" customHeight="1">
      <c r="A116" s="93"/>
      <c r="B116" s="2" t="str">
        <f t="shared" si="0"/>
        <v>Sub Centres Total Achievement</v>
      </c>
      <c r="C116" s="3">
        <v>116</v>
      </c>
      <c r="D116" s="42"/>
      <c r="E116" s="54">
        <v>5</v>
      </c>
      <c r="F116" s="88" t="s">
        <v>121</v>
      </c>
      <c r="G116" s="224" t="s">
        <v>251</v>
      </c>
      <c r="H116" s="72">
        <f t="shared" ref="H116:S116" si="24">SUM(H112:H113)</f>
        <v>0</v>
      </c>
      <c r="I116" s="72">
        <f t="shared" si="24"/>
        <v>0</v>
      </c>
      <c r="J116" s="72">
        <f t="shared" si="24"/>
        <v>0</v>
      </c>
      <c r="K116" s="72">
        <f t="shared" si="24"/>
        <v>0</v>
      </c>
      <c r="L116" s="72">
        <f t="shared" si="24"/>
        <v>0</v>
      </c>
      <c r="M116" s="72">
        <f t="shared" si="24"/>
        <v>0</v>
      </c>
      <c r="N116" s="72">
        <f t="shared" si="24"/>
        <v>0</v>
      </c>
      <c r="O116" s="72">
        <f t="shared" si="24"/>
        <v>0</v>
      </c>
      <c r="P116" s="72">
        <f t="shared" si="24"/>
        <v>0</v>
      </c>
      <c r="Q116" s="72">
        <f t="shared" si="24"/>
        <v>0</v>
      </c>
      <c r="R116" s="72">
        <f t="shared" si="24"/>
        <v>1</v>
      </c>
      <c r="S116" s="72">
        <f t="shared" si="24"/>
        <v>0</v>
      </c>
      <c r="T116" s="62">
        <f t="shared" si="23"/>
        <v>1</v>
      </c>
      <c r="U116" s="63"/>
      <c r="V116" s="64"/>
      <c r="W116" s="63"/>
      <c r="X116" s="66"/>
      <c r="Y116" s="183"/>
      <c r="Z116" s="183"/>
      <c r="AA116" s="183"/>
      <c r="AB116" s="183"/>
      <c r="AC116" s="183"/>
      <c r="AD116" s="183"/>
      <c r="AE116" s="183"/>
      <c r="AF116" s="183"/>
      <c r="AG116" s="183"/>
      <c r="AH116" s="183"/>
      <c r="AI116" s="183"/>
      <c r="AJ116" s="183"/>
      <c r="AK116" s="93"/>
      <c r="AL116" s="93"/>
      <c r="AM116" s="93"/>
      <c r="AN116" s="107"/>
      <c r="AO116" s="93"/>
    </row>
    <row r="117" spans="1:41" ht="1.5" customHeight="1">
      <c r="A117" s="93"/>
      <c r="B117" s="2" t="str">
        <f t="shared" si="0"/>
        <v>Sub Centres Total Achievement</v>
      </c>
      <c r="C117" s="3">
        <v>117</v>
      </c>
      <c r="D117" s="42"/>
      <c r="E117" s="3"/>
      <c r="F117" s="78"/>
      <c r="G117" s="98"/>
      <c r="H117" s="7"/>
      <c r="I117" s="7"/>
      <c r="J117" s="7"/>
      <c r="K117" s="7"/>
      <c r="L117" s="7"/>
      <c r="M117" s="7"/>
      <c r="N117" s="7"/>
      <c r="O117" s="7"/>
      <c r="P117" s="7"/>
      <c r="Q117" s="7"/>
      <c r="R117" s="7"/>
      <c r="S117" s="7"/>
      <c r="T117" s="7"/>
      <c r="U117" s="8"/>
      <c r="V117" s="80"/>
      <c r="W117" s="8"/>
      <c r="X117" s="2"/>
      <c r="Y117" s="2"/>
      <c r="Z117" s="2"/>
      <c r="AA117" s="2"/>
      <c r="AB117" s="2"/>
      <c r="AC117" s="2"/>
      <c r="AD117" s="2"/>
      <c r="AE117" s="2"/>
      <c r="AF117" s="2"/>
      <c r="AG117" s="2"/>
      <c r="AH117" s="2"/>
      <c r="AI117" s="2"/>
      <c r="AJ117" s="2"/>
      <c r="AK117" s="93"/>
      <c r="AL117" s="93"/>
      <c r="AM117" s="93"/>
      <c r="AN117" s="229"/>
      <c r="AO117" s="93"/>
    </row>
    <row r="118" spans="1:41" ht="14.25" customHeight="1">
      <c r="A118" s="93"/>
      <c r="B118" s="2" t="str">
        <f t="shared" si="0"/>
        <v>Sub Centres Total Achievement</v>
      </c>
      <c r="C118" s="3">
        <v>118</v>
      </c>
      <c r="D118" s="196" t="s">
        <v>146</v>
      </c>
      <c r="E118" s="99" t="s">
        <v>368</v>
      </c>
      <c r="F118" s="100"/>
      <c r="G118" s="101" t="s">
        <v>57</v>
      </c>
      <c r="H118" s="102" t="s">
        <v>28</v>
      </c>
      <c r="I118" s="102" t="s">
        <v>29</v>
      </c>
      <c r="J118" s="102" t="s">
        <v>30</v>
      </c>
      <c r="K118" s="102" t="s">
        <v>31</v>
      </c>
      <c r="L118" s="102" t="s">
        <v>32</v>
      </c>
      <c r="M118" s="102" t="s">
        <v>33</v>
      </c>
      <c r="N118" s="102" t="s">
        <v>34</v>
      </c>
      <c r="O118" s="102" t="s">
        <v>35</v>
      </c>
      <c r="P118" s="102" t="s">
        <v>36</v>
      </c>
      <c r="Q118" s="102" t="s">
        <v>37</v>
      </c>
      <c r="R118" s="102" t="s">
        <v>38</v>
      </c>
      <c r="S118" s="102" t="s">
        <v>39</v>
      </c>
      <c r="T118" s="102" t="s">
        <v>40</v>
      </c>
      <c r="U118" s="103" t="s">
        <v>41</v>
      </c>
      <c r="V118" s="104" t="s">
        <v>42</v>
      </c>
      <c r="W118" s="194" t="s">
        <v>123</v>
      </c>
      <c r="X118" s="102" t="s">
        <v>44</v>
      </c>
      <c r="Y118" s="176"/>
      <c r="Z118" s="176"/>
      <c r="AA118" s="176"/>
      <c r="AB118" s="176"/>
      <c r="AC118" s="176"/>
      <c r="AD118" s="176"/>
      <c r="AE118" s="176"/>
      <c r="AF118" s="176"/>
      <c r="AG118" s="176"/>
      <c r="AH118" s="176"/>
      <c r="AI118" s="176"/>
      <c r="AJ118" s="176"/>
      <c r="AK118" s="93"/>
      <c r="AL118" s="93"/>
      <c r="AM118" s="93"/>
      <c r="AN118" s="102" t="s">
        <v>124</v>
      </c>
      <c r="AO118" s="93"/>
    </row>
    <row r="119" spans="1:41" ht="1.5" customHeight="1">
      <c r="A119" s="93"/>
      <c r="B119" s="2" t="str">
        <f t="shared" si="0"/>
        <v>Sub Centres Total Achievement</v>
      </c>
      <c r="C119" s="3">
        <v>119</v>
      </c>
      <c r="D119" s="42"/>
      <c r="E119" s="3"/>
      <c r="F119" s="78"/>
      <c r="G119" s="98"/>
      <c r="H119" s="7"/>
      <c r="I119" s="7"/>
      <c r="J119" s="7"/>
      <c r="K119" s="7"/>
      <c r="L119" s="7"/>
      <c r="M119" s="7"/>
      <c r="N119" s="7"/>
      <c r="O119" s="7"/>
      <c r="P119" s="7"/>
      <c r="Q119" s="7"/>
      <c r="R119" s="7"/>
      <c r="S119" s="7"/>
      <c r="T119" s="7"/>
      <c r="U119" s="8"/>
      <c r="V119" s="80"/>
      <c r="W119" s="8"/>
      <c r="X119" s="2"/>
      <c r="Y119" s="2"/>
      <c r="Z119" s="2"/>
      <c r="AA119" s="2"/>
      <c r="AB119" s="2"/>
      <c r="AC119" s="2"/>
      <c r="AD119" s="2"/>
      <c r="AE119" s="2"/>
      <c r="AF119" s="2"/>
      <c r="AG119" s="2"/>
      <c r="AH119" s="2"/>
      <c r="AI119" s="2"/>
      <c r="AJ119" s="2"/>
      <c r="AK119" s="93"/>
      <c r="AL119" s="93"/>
      <c r="AM119" s="93"/>
      <c r="AN119" s="229"/>
      <c r="AO119" s="93"/>
    </row>
    <row r="120" spans="1:41" ht="21.75" customHeight="1">
      <c r="A120" s="93"/>
      <c r="B120" s="2" t="str">
        <f t="shared" si="0"/>
        <v>Sub Centres Total Achievement</v>
      </c>
      <c r="C120" s="3">
        <v>120</v>
      </c>
      <c r="D120" s="83"/>
      <c r="E120" s="58">
        <v>1</v>
      </c>
      <c r="F120" s="59" t="s">
        <v>369</v>
      </c>
      <c r="G120" s="86" t="s">
        <v>89</v>
      </c>
      <c r="H120" s="61">
        <f>'Chakhei SC'!H120+'Siata SC'!H120+'Lana SC'!H120</f>
        <v>4</v>
      </c>
      <c r="I120" s="61">
        <f>'Chakhei SC'!I120+'Siata SC'!I120+'Lana SC'!I120</f>
        <v>4</v>
      </c>
      <c r="J120" s="61">
        <f>'Chakhei SC'!J120+'Siata SC'!J120+'Lana SC'!J120</f>
        <v>4</v>
      </c>
      <c r="K120" s="61">
        <f>'Chakhei SC'!K120+'Siata SC'!K120+'Lana SC'!K120</f>
        <v>0</v>
      </c>
      <c r="L120" s="61">
        <f>'Chakhei SC'!L120+'Siata SC'!L120+'Lana SC'!L120</f>
        <v>0</v>
      </c>
      <c r="M120" s="61">
        <f>'Chakhei SC'!M120+'Siata SC'!M120+'Lana SC'!M120</f>
        <v>0</v>
      </c>
      <c r="N120" s="61">
        <f>'Chakhei SC'!N120+'Siata SC'!N120+'Lana SC'!N120</f>
        <v>0</v>
      </c>
      <c r="O120" s="61">
        <f>'Chakhei SC'!O120+'Siata SC'!O120+'Lana SC'!O120</f>
        <v>0</v>
      </c>
      <c r="P120" s="61">
        <f>'Chakhei SC'!P120+'Siata SC'!P120+'Lana SC'!P120</f>
        <v>0</v>
      </c>
      <c r="Q120" s="61">
        <f>'Chakhei SC'!Q120+'Siata SC'!Q120+'Lana SC'!Q120</f>
        <v>0</v>
      </c>
      <c r="R120" s="61">
        <f>'Chakhei SC'!R120+'Siata SC'!R120+'Lana SC'!R120</f>
        <v>2</v>
      </c>
      <c r="S120" s="61">
        <f>'Chakhei SC'!S120+'Siata SC'!S120+'Lana SC'!S120</f>
        <v>0</v>
      </c>
      <c r="T120" s="62">
        <f t="shared" ref="T120:T122" si="25">SUM(H120:S120)</f>
        <v>14</v>
      </c>
      <c r="U120" s="63">
        <f>T52</f>
        <v>8</v>
      </c>
      <c r="V120" s="75">
        <f t="shared" ref="V120:V122" si="26">T120/U120</f>
        <v>1.75</v>
      </c>
      <c r="W120" s="89">
        <v>5</v>
      </c>
      <c r="X120" s="66"/>
      <c r="Y120" s="183"/>
      <c r="Z120" s="183"/>
      <c r="AA120" s="183"/>
      <c r="AB120" s="183"/>
      <c r="AC120" s="183"/>
      <c r="AD120" s="183"/>
      <c r="AE120" s="183"/>
      <c r="AF120" s="183"/>
      <c r="AG120" s="183"/>
      <c r="AH120" s="183"/>
      <c r="AI120" s="183"/>
      <c r="AJ120" s="183"/>
      <c r="AK120" s="93"/>
      <c r="AL120" s="93"/>
      <c r="AM120" s="93"/>
      <c r="AN120" s="108" t="s">
        <v>327</v>
      </c>
      <c r="AO120" s="93"/>
    </row>
    <row r="121" spans="1:41" ht="21.75" customHeight="1">
      <c r="A121" s="93"/>
      <c r="B121" s="2" t="str">
        <f t="shared" si="0"/>
        <v>Sub Centres Total Achievement</v>
      </c>
      <c r="C121" s="3">
        <v>121</v>
      </c>
      <c r="D121" s="93"/>
      <c r="E121" s="58">
        <v>2</v>
      </c>
      <c r="F121" s="124" t="s">
        <v>370</v>
      </c>
      <c r="G121" s="86" t="s">
        <v>89</v>
      </c>
      <c r="H121" s="61">
        <f>'Chakhei SC'!H121+'Siata SC'!H121+'Lana SC'!H121</f>
        <v>38</v>
      </c>
      <c r="I121" s="61">
        <f>'Chakhei SC'!I121+'Siata SC'!I121+'Lana SC'!I121</f>
        <v>46</v>
      </c>
      <c r="J121" s="61">
        <f>'Chakhei SC'!J121+'Siata SC'!J121+'Lana SC'!J121</f>
        <v>50</v>
      </c>
      <c r="K121" s="61">
        <f>'Chakhei SC'!K121+'Siata SC'!K121+'Lana SC'!K121</f>
        <v>0</v>
      </c>
      <c r="L121" s="61">
        <f>'Chakhei SC'!L121+'Siata SC'!L121+'Lana SC'!L121</f>
        <v>0</v>
      </c>
      <c r="M121" s="61">
        <f>'Chakhei SC'!M121+'Siata SC'!M121+'Lana SC'!M121</f>
        <v>0</v>
      </c>
      <c r="N121" s="61">
        <f>'Chakhei SC'!N121+'Siata SC'!N121+'Lana SC'!N121</f>
        <v>0</v>
      </c>
      <c r="O121" s="61">
        <f>'Chakhei SC'!O121+'Siata SC'!O121+'Lana SC'!O121</f>
        <v>0</v>
      </c>
      <c r="P121" s="61">
        <f>'Chakhei SC'!P121+'Siata SC'!P121+'Lana SC'!P121</f>
        <v>0</v>
      </c>
      <c r="Q121" s="61">
        <f>'Chakhei SC'!Q121+'Siata SC'!Q121+'Lana SC'!Q121</f>
        <v>35</v>
      </c>
      <c r="R121" s="61">
        <f>'Chakhei SC'!R121+'Siata SC'!R121+'Lana SC'!R121</f>
        <v>40</v>
      </c>
      <c r="S121" s="61">
        <f>'Chakhei SC'!S121+'Siata SC'!S121+'Lana SC'!S121</f>
        <v>30</v>
      </c>
      <c r="T121" s="62">
        <f t="shared" si="25"/>
        <v>239</v>
      </c>
      <c r="U121" s="63">
        <f>G21</f>
        <v>714</v>
      </c>
      <c r="V121" s="75">
        <f t="shared" si="26"/>
        <v>0.33473389355742295</v>
      </c>
      <c r="W121" s="89">
        <v>5</v>
      </c>
      <c r="X121" s="66"/>
      <c r="Y121" s="183"/>
      <c r="Z121" s="183"/>
      <c r="AA121" s="183"/>
      <c r="AB121" s="183"/>
      <c r="AC121" s="183"/>
      <c r="AD121" s="183"/>
      <c r="AE121" s="183"/>
      <c r="AF121" s="183"/>
      <c r="AG121" s="183"/>
      <c r="AH121" s="183"/>
      <c r="AI121" s="183"/>
      <c r="AJ121" s="183"/>
      <c r="AK121" s="93"/>
      <c r="AL121" s="93"/>
      <c r="AM121" s="93"/>
      <c r="AN121" s="108" t="s">
        <v>327</v>
      </c>
      <c r="AO121" s="93"/>
    </row>
    <row r="122" spans="1:41" ht="20.25" customHeight="1">
      <c r="A122" s="93"/>
      <c r="B122" s="2" t="str">
        <f t="shared" si="0"/>
        <v>Sub Centres Total Achievement</v>
      </c>
      <c r="C122" s="3">
        <v>122</v>
      </c>
      <c r="D122" s="93"/>
      <c r="E122" s="58">
        <v>3</v>
      </c>
      <c r="F122" s="59" t="s">
        <v>482</v>
      </c>
      <c r="G122" s="86" t="s">
        <v>89</v>
      </c>
      <c r="H122" s="61">
        <f>'Chakhei SC'!H122+'Siata SC'!H122+'Lana SC'!H122</f>
        <v>5</v>
      </c>
      <c r="I122" s="61">
        <f>'Chakhei SC'!I122+'Siata SC'!I122+'Lana SC'!I122</f>
        <v>2</v>
      </c>
      <c r="J122" s="61">
        <f>'Chakhei SC'!J122+'Siata SC'!J122+'Lana SC'!J122</f>
        <v>6</v>
      </c>
      <c r="K122" s="61">
        <f>'Chakhei SC'!K122+'Siata SC'!K122+'Lana SC'!K122</f>
        <v>0</v>
      </c>
      <c r="L122" s="61">
        <f>'Chakhei SC'!L122+'Siata SC'!L122+'Lana SC'!L122</f>
        <v>0</v>
      </c>
      <c r="M122" s="61">
        <f>'Chakhei SC'!M122+'Siata SC'!M122+'Lana SC'!M122</f>
        <v>0</v>
      </c>
      <c r="N122" s="61">
        <f>'Chakhei SC'!N122+'Siata SC'!N122+'Lana SC'!N122</f>
        <v>0</v>
      </c>
      <c r="O122" s="61">
        <f>'Chakhei SC'!O122+'Siata SC'!O122+'Lana SC'!O122</f>
        <v>0</v>
      </c>
      <c r="P122" s="61">
        <f>'Chakhei SC'!P122+'Siata SC'!P122+'Lana SC'!P122</f>
        <v>0</v>
      </c>
      <c r="Q122" s="61">
        <f>'Chakhei SC'!Q122+'Siata SC'!Q122+'Lana SC'!Q122</f>
        <v>1</v>
      </c>
      <c r="R122" s="61">
        <f>'Chakhei SC'!R122+'Siata SC'!R122+'Lana SC'!R122</f>
        <v>1</v>
      </c>
      <c r="S122" s="61">
        <f>'Chakhei SC'!S122+'Siata SC'!S122+'Lana SC'!S122</f>
        <v>1</v>
      </c>
      <c r="T122" s="62">
        <f t="shared" si="25"/>
        <v>16</v>
      </c>
      <c r="U122" s="63">
        <f>G28*12</f>
        <v>72</v>
      </c>
      <c r="V122" s="75">
        <f t="shared" si="26"/>
        <v>0.22222222222222221</v>
      </c>
      <c r="W122" s="89">
        <v>5</v>
      </c>
      <c r="X122" s="66"/>
      <c r="Y122" s="183"/>
      <c r="Z122" s="183"/>
      <c r="AA122" s="183"/>
      <c r="AB122" s="183"/>
      <c r="AC122" s="183"/>
      <c r="AD122" s="183"/>
      <c r="AE122" s="183"/>
      <c r="AF122" s="183"/>
      <c r="AG122" s="183"/>
      <c r="AH122" s="183"/>
      <c r="AI122" s="183"/>
      <c r="AJ122" s="183"/>
      <c r="AK122" s="93"/>
      <c r="AL122" s="93"/>
      <c r="AM122" s="93"/>
      <c r="AN122" s="195" t="s">
        <v>372</v>
      </c>
      <c r="AO122" s="93"/>
    </row>
    <row r="123" spans="1:41" ht="1.5" customHeight="1">
      <c r="A123" s="93"/>
      <c r="B123" s="2" t="str">
        <f t="shared" si="0"/>
        <v>Sub Centres Total Achievement</v>
      </c>
      <c r="C123" s="3">
        <v>123</v>
      </c>
      <c r="D123" s="42"/>
      <c r="E123" s="3"/>
      <c r="F123" s="78"/>
      <c r="G123" s="98"/>
      <c r="H123" s="7"/>
      <c r="I123" s="7"/>
      <c r="J123" s="7"/>
      <c r="K123" s="7"/>
      <c r="L123" s="7"/>
      <c r="M123" s="7"/>
      <c r="N123" s="7"/>
      <c r="O123" s="7"/>
      <c r="P123" s="7"/>
      <c r="Q123" s="7"/>
      <c r="R123" s="7"/>
      <c r="S123" s="7"/>
      <c r="T123" s="7"/>
      <c r="U123" s="8"/>
      <c r="V123" s="80"/>
      <c r="W123" s="8"/>
      <c r="X123" s="2"/>
      <c r="Y123" s="2"/>
      <c r="Z123" s="2"/>
      <c r="AA123" s="2"/>
      <c r="AB123" s="2"/>
      <c r="AC123" s="2"/>
      <c r="AD123" s="2"/>
      <c r="AE123" s="2"/>
      <c r="AF123" s="2"/>
      <c r="AG123" s="2"/>
      <c r="AH123" s="2"/>
      <c r="AI123" s="2"/>
      <c r="AJ123" s="2"/>
      <c r="AK123" s="93"/>
      <c r="AL123" s="93"/>
      <c r="AM123" s="93"/>
      <c r="AN123" s="229"/>
      <c r="AO123" s="93"/>
    </row>
    <row r="124" spans="1:41" ht="14.25" customHeight="1">
      <c r="A124" s="93"/>
      <c r="B124" s="2" t="str">
        <f t="shared" si="0"/>
        <v>Sub Centres Total Achievement</v>
      </c>
      <c r="C124" s="3">
        <v>124</v>
      </c>
      <c r="D124" s="230"/>
      <c r="E124" s="99" t="s">
        <v>373</v>
      </c>
      <c r="F124" s="100"/>
      <c r="G124" s="101" t="s">
        <v>57</v>
      </c>
      <c r="H124" s="102" t="s">
        <v>28</v>
      </c>
      <c r="I124" s="102" t="s">
        <v>29</v>
      </c>
      <c r="J124" s="102" t="s">
        <v>30</v>
      </c>
      <c r="K124" s="102" t="s">
        <v>31</v>
      </c>
      <c r="L124" s="102" t="s">
        <v>32</v>
      </c>
      <c r="M124" s="102" t="s">
        <v>33</v>
      </c>
      <c r="N124" s="102" t="s">
        <v>34</v>
      </c>
      <c r="O124" s="102" t="s">
        <v>35</v>
      </c>
      <c r="P124" s="102" t="s">
        <v>36</v>
      </c>
      <c r="Q124" s="102" t="s">
        <v>37</v>
      </c>
      <c r="R124" s="102" t="s">
        <v>38</v>
      </c>
      <c r="S124" s="102" t="s">
        <v>39</v>
      </c>
      <c r="T124" s="102" t="s">
        <v>40</v>
      </c>
      <c r="U124" s="103" t="s">
        <v>41</v>
      </c>
      <c r="V124" s="104" t="s">
        <v>42</v>
      </c>
      <c r="W124" s="105" t="s">
        <v>123</v>
      </c>
      <c r="X124" s="102" t="s">
        <v>44</v>
      </c>
      <c r="Y124" s="176"/>
      <c r="Z124" s="176"/>
      <c r="AA124" s="176"/>
      <c r="AB124" s="176"/>
      <c r="AC124" s="176"/>
      <c r="AD124" s="176"/>
      <c r="AE124" s="176"/>
      <c r="AF124" s="176"/>
      <c r="AG124" s="176"/>
      <c r="AH124" s="176"/>
      <c r="AI124" s="176"/>
      <c r="AJ124" s="176"/>
      <c r="AK124" s="93"/>
      <c r="AL124" s="93"/>
      <c r="AM124" s="93"/>
      <c r="AN124" s="102" t="s">
        <v>124</v>
      </c>
      <c r="AO124" s="93"/>
    </row>
    <row r="125" spans="1:41" ht="1.5" customHeight="1">
      <c r="A125" s="93"/>
      <c r="B125" s="2" t="str">
        <f t="shared" si="0"/>
        <v>Sub Centres Total Achievement</v>
      </c>
      <c r="C125" s="3">
        <v>125</v>
      </c>
      <c r="D125" s="42"/>
      <c r="E125" s="3"/>
      <c r="F125" s="78"/>
      <c r="G125" s="98"/>
      <c r="H125" s="7"/>
      <c r="I125" s="7"/>
      <c r="J125" s="7"/>
      <c r="K125" s="7"/>
      <c r="L125" s="7"/>
      <c r="M125" s="7"/>
      <c r="N125" s="7"/>
      <c r="O125" s="7"/>
      <c r="P125" s="7"/>
      <c r="Q125" s="7"/>
      <c r="R125" s="7"/>
      <c r="S125" s="7"/>
      <c r="T125" s="7"/>
      <c r="U125" s="8"/>
      <c r="V125" s="80"/>
      <c r="W125" s="8"/>
      <c r="X125" s="2"/>
      <c r="Y125" s="2"/>
      <c r="Z125" s="2"/>
      <c r="AA125" s="2"/>
      <c r="AB125" s="2"/>
      <c r="AC125" s="2"/>
      <c r="AD125" s="2"/>
      <c r="AE125" s="2"/>
      <c r="AF125" s="2"/>
      <c r="AG125" s="2"/>
      <c r="AH125" s="2"/>
      <c r="AI125" s="2"/>
      <c r="AJ125" s="2"/>
      <c r="AK125" s="93"/>
      <c r="AL125" s="93"/>
      <c r="AM125" s="93"/>
      <c r="AN125" s="229"/>
      <c r="AO125" s="93"/>
    </row>
    <row r="126" spans="1:41" ht="15.75" customHeight="1">
      <c r="A126" s="93"/>
      <c r="B126" s="2" t="str">
        <f t="shared" si="0"/>
        <v>Sub Centres Total Achievement</v>
      </c>
      <c r="C126" s="3">
        <v>126</v>
      </c>
      <c r="D126" s="83"/>
      <c r="E126" s="58">
        <v>1</v>
      </c>
      <c r="F126" s="71" t="s">
        <v>483</v>
      </c>
      <c r="G126" s="86" t="s">
        <v>89</v>
      </c>
      <c r="H126" s="61">
        <f>'Chakhei SC'!H126+'Siata SC'!H126+'Lana SC'!H126</f>
        <v>2</v>
      </c>
      <c r="I126" s="61">
        <f>'Chakhei SC'!I126+'Siata SC'!I126+'Lana SC'!I126</f>
        <v>2</v>
      </c>
      <c r="J126" s="61">
        <f>'Chakhei SC'!J126+'Siata SC'!J126+'Lana SC'!J126</f>
        <v>1</v>
      </c>
      <c r="K126" s="61">
        <f>'Chakhei SC'!K126+'Siata SC'!K126+'Lana SC'!K126</f>
        <v>0</v>
      </c>
      <c r="L126" s="61">
        <f>'Chakhei SC'!L126+'Siata SC'!L126+'Lana SC'!L126</f>
        <v>0</v>
      </c>
      <c r="M126" s="61">
        <f>'Chakhei SC'!M126+'Siata SC'!M126+'Lana SC'!M126</f>
        <v>0</v>
      </c>
      <c r="N126" s="61">
        <f>'Chakhei SC'!N126+'Siata SC'!N126+'Lana SC'!N126</f>
        <v>0</v>
      </c>
      <c r="O126" s="61">
        <f>'Chakhei SC'!O126+'Siata SC'!O126+'Lana SC'!O126</f>
        <v>0</v>
      </c>
      <c r="P126" s="61">
        <f>'Chakhei SC'!P126+'Siata SC'!P126+'Lana SC'!P126</f>
        <v>0</v>
      </c>
      <c r="Q126" s="61">
        <f>'Chakhei SC'!Q126+'Siata SC'!Q126+'Lana SC'!Q126</f>
        <v>1</v>
      </c>
      <c r="R126" s="61">
        <f>'Chakhei SC'!R126+'Siata SC'!R126+'Lana SC'!R126</f>
        <v>0</v>
      </c>
      <c r="S126" s="61">
        <f>'Chakhei SC'!S126+'Siata SC'!S126+'Lana SC'!S126</f>
        <v>0</v>
      </c>
      <c r="T126" s="62">
        <f t="shared" ref="T126:T127" si="27">SUM(H126:S126)</f>
        <v>6</v>
      </c>
      <c r="U126" s="63">
        <f>U46</f>
        <v>8</v>
      </c>
      <c r="V126" s="75">
        <f t="shared" ref="V126:V127" si="28">T126/U126</f>
        <v>0.75</v>
      </c>
      <c r="W126" s="63"/>
      <c r="X126" s="66"/>
      <c r="Y126" s="183"/>
      <c r="Z126" s="183"/>
      <c r="AA126" s="183"/>
      <c r="AB126" s="183"/>
      <c r="AC126" s="183"/>
      <c r="AD126" s="183"/>
      <c r="AE126" s="183"/>
      <c r="AF126" s="183"/>
      <c r="AG126" s="183"/>
      <c r="AH126" s="183"/>
      <c r="AI126" s="183"/>
      <c r="AJ126" s="183"/>
      <c r="AK126" s="93"/>
      <c r="AL126" s="93"/>
      <c r="AM126" s="93"/>
      <c r="AN126" s="90" t="s">
        <v>375</v>
      </c>
      <c r="AO126" s="93"/>
    </row>
    <row r="127" spans="1:41" ht="12" customHeight="1">
      <c r="A127" s="93"/>
      <c r="B127" s="2" t="str">
        <f t="shared" si="0"/>
        <v>Sub Centres Total Achievement</v>
      </c>
      <c r="C127" s="3">
        <v>127</v>
      </c>
      <c r="D127" s="83"/>
      <c r="E127" s="58">
        <v>2</v>
      </c>
      <c r="F127" s="84" t="s">
        <v>88</v>
      </c>
      <c r="G127" s="86" t="s">
        <v>89</v>
      </c>
      <c r="H127" s="61">
        <f>'Chakhei SC'!H127+'Siata SC'!H127+'Lana SC'!H127</f>
        <v>0</v>
      </c>
      <c r="I127" s="61">
        <f>'Chakhei SC'!I127+'Siata SC'!I127+'Lana SC'!I127</f>
        <v>0</v>
      </c>
      <c r="J127" s="61">
        <f>'Chakhei SC'!J127+'Siata SC'!J127+'Lana SC'!J127</f>
        <v>1</v>
      </c>
      <c r="K127" s="61">
        <f>'Chakhei SC'!K127+'Siata SC'!K127+'Lana SC'!K127</f>
        <v>0</v>
      </c>
      <c r="L127" s="61">
        <f>'Chakhei SC'!L127+'Siata SC'!L127+'Lana SC'!L127</f>
        <v>0</v>
      </c>
      <c r="M127" s="61">
        <f>'Chakhei SC'!M127+'Siata SC'!M127+'Lana SC'!M127</f>
        <v>0</v>
      </c>
      <c r="N127" s="61">
        <f>'Chakhei SC'!N127+'Siata SC'!N127+'Lana SC'!N127</f>
        <v>0</v>
      </c>
      <c r="O127" s="61">
        <f>'Chakhei SC'!O127+'Siata SC'!O127+'Lana SC'!O127</f>
        <v>0</v>
      </c>
      <c r="P127" s="61">
        <f>'Chakhei SC'!P127+'Siata SC'!P127+'Lana SC'!P127</f>
        <v>0</v>
      </c>
      <c r="Q127" s="61">
        <f>'Chakhei SC'!Q127+'Siata SC'!Q127+'Lana SC'!Q127</f>
        <v>0</v>
      </c>
      <c r="R127" s="61">
        <f>'Chakhei SC'!R127+'Siata SC'!R127+'Lana SC'!R127</f>
        <v>0</v>
      </c>
      <c r="S127" s="61">
        <f>'Chakhei SC'!S127+'Siata SC'!S127+'Lana SC'!S127</f>
        <v>0</v>
      </c>
      <c r="T127" s="62">
        <f t="shared" si="27"/>
        <v>1</v>
      </c>
      <c r="U127" s="63">
        <f>G27</f>
        <v>22</v>
      </c>
      <c r="V127" s="75">
        <f t="shared" si="28"/>
        <v>4.5454545454545456E-2</v>
      </c>
      <c r="W127" s="89"/>
      <c r="X127" s="66"/>
      <c r="Y127" s="183"/>
      <c r="Z127" s="183"/>
      <c r="AA127" s="183"/>
      <c r="AB127" s="183"/>
      <c r="AC127" s="183"/>
      <c r="AD127" s="183"/>
      <c r="AE127" s="183"/>
      <c r="AF127" s="183"/>
      <c r="AG127" s="183"/>
      <c r="AH127" s="183"/>
      <c r="AI127" s="183"/>
      <c r="AJ127" s="183"/>
      <c r="AK127" s="93"/>
      <c r="AL127" s="93"/>
      <c r="AM127" s="93"/>
      <c r="AN127" s="90" t="s">
        <v>376</v>
      </c>
      <c r="AO127" s="93"/>
    </row>
    <row r="128" spans="1:41" ht="1.5" customHeight="1">
      <c r="A128" s="93"/>
      <c r="B128" s="2" t="str">
        <f t="shared" si="0"/>
        <v>Sub Centres Total Achievement</v>
      </c>
      <c r="C128" s="3">
        <v>128</v>
      </c>
      <c r="D128" s="42"/>
      <c r="E128" s="3"/>
      <c r="F128" s="78"/>
      <c r="G128" s="98"/>
      <c r="H128" s="7"/>
      <c r="I128" s="7"/>
      <c r="J128" s="7"/>
      <c r="K128" s="7"/>
      <c r="L128" s="7"/>
      <c r="M128" s="7"/>
      <c r="N128" s="7"/>
      <c r="O128" s="7"/>
      <c r="P128" s="7"/>
      <c r="Q128" s="7"/>
      <c r="R128" s="7"/>
      <c r="S128" s="7"/>
      <c r="T128" s="7"/>
      <c r="U128" s="8"/>
      <c r="V128" s="80"/>
      <c r="W128" s="8"/>
      <c r="X128" s="2"/>
      <c r="Y128" s="2"/>
      <c r="Z128" s="2"/>
      <c r="AA128" s="2"/>
      <c r="AB128" s="2"/>
      <c r="AC128" s="2"/>
      <c r="AD128" s="2"/>
      <c r="AE128" s="2"/>
      <c r="AF128" s="2"/>
      <c r="AG128" s="2"/>
      <c r="AH128" s="2"/>
      <c r="AI128" s="2"/>
      <c r="AJ128" s="2"/>
      <c r="AK128" s="93"/>
      <c r="AL128" s="93"/>
      <c r="AM128" s="93"/>
      <c r="AN128" s="229"/>
      <c r="AO128" s="93"/>
    </row>
    <row r="129" spans="1:41" ht="14.25" customHeight="1">
      <c r="A129" s="93"/>
      <c r="B129" s="2" t="str">
        <f t="shared" si="0"/>
        <v>Sub Centres Total Achievement</v>
      </c>
      <c r="C129" s="3">
        <v>129</v>
      </c>
      <c r="D129" s="42"/>
      <c r="E129" s="99" t="s">
        <v>484</v>
      </c>
      <c r="F129" s="100"/>
      <c r="G129" s="101" t="s">
        <v>57</v>
      </c>
      <c r="H129" s="102" t="s">
        <v>28</v>
      </c>
      <c r="I129" s="102" t="s">
        <v>29</v>
      </c>
      <c r="J129" s="102" t="s">
        <v>30</v>
      </c>
      <c r="K129" s="102" t="s">
        <v>31</v>
      </c>
      <c r="L129" s="102" t="s">
        <v>32</v>
      </c>
      <c r="M129" s="102" t="s">
        <v>33</v>
      </c>
      <c r="N129" s="102" t="s">
        <v>34</v>
      </c>
      <c r="O129" s="102" t="s">
        <v>35</v>
      </c>
      <c r="P129" s="102" t="s">
        <v>36</v>
      </c>
      <c r="Q129" s="102" t="s">
        <v>37</v>
      </c>
      <c r="R129" s="102" t="s">
        <v>38</v>
      </c>
      <c r="S129" s="102" t="s">
        <v>39</v>
      </c>
      <c r="T129" s="102" t="s">
        <v>40</v>
      </c>
      <c r="U129" s="103" t="s">
        <v>41</v>
      </c>
      <c r="V129" s="104" t="s">
        <v>42</v>
      </c>
      <c r="W129" s="105" t="s">
        <v>123</v>
      </c>
      <c r="X129" s="102" t="s">
        <v>44</v>
      </c>
      <c r="Y129" s="176"/>
      <c r="Z129" s="176"/>
      <c r="AA129" s="176"/>
      <c r="AB129" s="176"/>
      <c r="AC129" s="176"/>
      <c r="AD129" s="176"/>
      <c r="AE129" s="176"/>
      <c r="AF129" s="176"/>
      <c r="AG129" s="176"/>
      <c r="AH129" s="176"/>
      <c r="AI129" s="176"/>
      <c r="AJ129" s="176"/>
      <c r="AK129" s="93"/>
      <c r="AL129" s="93"/>
      <c r="AM129" s="93"/>
      <c r="AN129" s="102" t="s">
        <v>124</v>
      </c>
      <c r="AO129" s="93"/>
    </row>
    <row r="130" spans="1:41" ht="1.5" customHeight="1">
      <c r="A130" s="93"/>
      <c r="B130" s="2" t="str">
        <f t="shared" si="0"/>
        <v>Sub Centres Total Achievement</v>
      </c>
      <c r="C130" s="3">
        <v>130</v>
      </c>
      <c r="D130" s="42"/>
      <c r="E130" s="3"/>
      <c r="F130" s="78"/>
      <c r="G130" s="98"/>
      <c r="H130" s="7"/>
      <c r="I130" s="7"/>
      <c r="J130" s="7"/>
      <c r="K130" s="7"/>
      <c r="L130" s="7"/>
      <c r="M130" s="7"/>
      <c r="N130" s="7"/>
      <c r="O130" s="7"/>
      <c r="P130" s="7"/>
      <c r="Q130" s="7"/>
      <c r="R130" s="7"/>
      <c r="S130" s="7"/>
      <c r="T130" s="7"/>
      <c r="U130" s="8"/>
      <c r="V130" s="80"/>
      <c r="W130" s="8"/>
      <c r="X130" s="2"/>
      <c r="Y130" s="2"/>
      <c r="Z130" s="2"/>
      <c r="AA130" s="2"/>
      <c r="AB130" s="2"/>
      <c r="AC130" s="2"/>
      <c r="AD130" s="2"/>
      <c r="AE130" s="2"/>
      <c r="AF130" s="2"/>
      <c r="AG130" s="2"/>
      <c r="AH130" s="2"/>
      <c r="AI130" s="2"/>
      <c r="AJ130" s="2"/>
      <c r="AK130" s="93"/>
      <c r="AL130" s="93"/>
      <c r="AM130" s="93"/>
      <c r="AN130" s="229"/>
      <c r="AO130" s="93"/>
    </row>
    <row r="131" spans="1:41" ht="12.75" customHeight="1">
      <c r="A131" s="93"/>
      <c r="B131" s="2" t="str">
        <f t="shared" si="0"/>
        <v>Sub Centres Total Achievement</v>
      </c>
      <c r="C131" s="3">
        <v>131</v>
      </c>
      <c r="D131" s="83"/>
      <c r="E131" s="54">
        <v>1</v>
      </c>
      <c r="F131" s="88" t="s">
        <v>378</v>
      </c>
      <c r="G131" s="231" t="s">
        <v>379</v>
      </c>
      <c r="H131" s="61">
        <f>'Chakhei SC'!H131+'Siata SC'!H131+'Lana SC'!H131</f>
        <v>3</v>
      </c>
      <c r="I131" s="61">
        <f>'Chakhei SC'!I131+'Siata SC'!I131+'Lana SC'!I131</f>
        <v>3</v>
      </c>
      <c r="J131" s="61">
        <f>'Chakhei SC'!J131+'Siata SC'!J131+'Lana SC'!J131</f>
        <v>3</v>
      </c>
      <c r="K131" s="61">
        <f>'Chakhei SC'!K131+'Siata SC'!K131+'Lana SC'!K131</f>
        <v>0</v>
      </c>
      <c r="L131" s="61">
        <f>'Chakhei SC'!L131+'Siata SC'!L131+'Lana SC'!L131</f>
        <v>0</v>
      </c>
      <c r="M131" s="61">
        <f>'Chakhei SC'!M131+'Siata SC'!M131+'Lana SC'!M131</f>
        <v>0</v>
      </c>
      <c r="N131" s="61">
        <f>'Chakhei SC'!N131+'Siata SC'!N131+'Lana SC'!N131</f>
        <v>0</v>
      </c>
      <c r="O131" s="61">
        <f>'Chakhei SC'!O131+'Siata SC'!O131+'Lana SC'!O131</f>
        <v>0</v>
      </c>
      <c r="P131" s="61">
        <f>'Chakhei SC'!P131+'Siata SC'!P131+'Lana SC'!P131</f>
        <v>0</v>
      </c>
      <c r="Q131" s="61">
        <f>'Chakhei SC'!Q131+'Siata SC'!Q131+'Lana SC'!Q131</f>
        <v>1</v>
      </c>
      <c r="R131" s="61">
        <f>'Chakhei SC'!R131+'Siata SC'!R131+'Lana SC'!R131</f>
        <v>1</v>
      </c>
      <c r="S131" s="61">
        <f>'Chakhei SC'!S131+'Siata SC'!S131+'Lana SC'!S131</f>
        <v>1</v>
      </c>
      <c r="T131" s="62">
        <f>SUM(H131:S131)</f>
        <v>12</v>
      </c>
      <c r="U131" s="63">
        <f>'Chakhei PHC'!U35*12</f>
        <v>0</v>
      </c>
      <c r="V131" s="75">
        <v>0</v>
      </c>
      <c r="W131" s="63">
        <v>5</v>
      </c>
      <c r="X131" s="66"/>
      <c r="Y131" s="183"/>
      <c r="Z131" s="183"/>
      <c r="AA131" s="183"/>
      <c r="AB131" s="183"/>
      <c r="AC131" s="183"/>
      <c r="AD131" s="183"/>
      <c r="AE131" s="183"/>
      <c r="AF131" s="183"/>
      <c r="AG131" s="183"/>
      <c r="AH131" s="183"/>
      <c r="AI131" s="183"/>
      <c r="AJ131" s="183"/>
      <c r="AK131" s="93"/>
      <c r="AL131" s="93"/>
      <c r="AM131" s="93"/>
      <c r="AN131" s="107" t="s">
        <v>129</v>
      </c>
      <c r="AO131" s="93"/>
    </row>
    <row r="132" spans="1:41" ht="1.5" customHeight="1">
      <c r="A132" s="93"/>
      <c r="B132" s="2" t="str">
        <f t="shared" si="0"/>
        <v>Sub Centres Total Achievement</v>
      </c>
      <c r="C132" s="3">
        <v>132</v>
      </c>
      <c r="D132" s="93"/>
      <c r="E132" s="4"/>
      <c r="F132" s="4"/>
      <c r="G132" s="109"/>
      <c r="H132" s="7"/>
      <c r="I132" s="7"/>
      <c r="J132" s="7"/>
      <c r="K132" s="7"/>
      <c r="L132" s="7"/>
      <c r="M132" s="7"/>
      <c r="N132" s="7"/>
      <c r="O132" s="7"/>
      <c r="P132" s="7"/>
      <c r="Q132" s="7"/>
      <c r="R132" s="7"/>
      <c r="S132" s="7"/>
      <c r="T132" s="7"/>
      <c r="U132" s="8"/>
      <c r="V132" s="80"/>
      <c r="W132" s="8"/>
      <c r="X132" s="2"/>
      <c r="Y132" s="2"/>
      <c r="Z132" s="2"/>
      <c r="AA132" s="2"/>
      <c r="AB132" s="2"/>
      <c r="AC132" s="2"/>
      <c r="AD132" s="2"/>
      <c r="AE132" s="2"/>
      <c r="AF132" s="2"/>
      <c r="AG132" s="2"/>
      <c r="AH132" s="2"/>
      <c r="AI132" s="2"/>
      <c r="AJ132" s="2"/>
      <c r="AK132" s="93"/>
      <c r="AL132" s="93"/>
      <c r="AM132" s="93"/>
      <c r="AN132" s="229"/>
      <c r="AO132" s="93"/>
    </row>
    <row r="133" spans="1:41" ht="14.25" customHeight="1">
      <c r="A133" s="93"/>
      <c r="B133" s="2" t="str">
        <f t="shared" si="0"/>
        <v>Sub Centres Total Achievement</v>
      </c>
      <c r="C133" s="3">
        <v>133</v>
      </c>
      <c r="D133" s="42"/>
      <c r="E133" s="99" t="s">
        <v>380</v>
      </c>
      <c r="F133" s="100"/>
      <c r="G133" s="101" t="s">
        <v>57</v>
      </c>
      <c r="H133" s="102" t="s">
        <v>28</v>
      </c>
      <c r="I133" s="102" t="s">
        <v>29</v>
      </c>
      <c r="J133" s="102" t="s">
        <v>30</v>
      </c>
      <c r="K133" s="102" t="s">
        <v>31</v>
      </c>
      <c r="L133" s="102" t="s">
        <v>32</v>
      </c>
      <c r="M133" s="102" t="s">
        <v>33</v>
      </c>
      <c r="N133" s="102" t="s">
        <v>34</v>
      </c>
      <c r="O133" s="102" t="s">
        <v>35</v>
      </c>
      <c r="P133" s="102" t="s">
        <v>36</v>
      </c>
      <c r="Q133" s="102" t="s">
        <v>37</v>
      </c>
      <c r="R133" s="102" t="s">
        <v>38</v>
      </c>
      <c r="S133" s="102" t="s">
        <v>39</v>
      </c>
      <c r="T133" s="102" t="s">
        <v>40</v>
      </c>
      <c r="U133" s="103" t="s">
        <v>41</v>
      </c>
      <c r="V133" s="104" t="s">
        <v>42</v>
      </c>
      <c r="W133" s="105" t="s">
        <v>123</v>
      </c>
      <c r="X133" s="102" t="s">
        <v>44</v>
      </c>
      <c r="Y133" s="176"/>
      <c r="Z133" s="176"/>
      <c r="AA133" s="176"/>
      <c r="AB133" s="176"/>
      <c r="AC133" s="176"/>
      <c r="AD133" s="176"/>
      <c r="AE133" s="176"/>
      <c r="AF133" s="176"/>
      <c r="AG133" s="176"/>
      <c r="AH133" s="176"/>
      <c r="AI133" s="176"/>
      <c r="AJ133" s="176"/>
      <c r="AK133" s="93"/>
      <c r="AL133" s="93"/>
      <c r="AM133" s="93"/>
      <c r="AN133" s="102" t="s">
        <v>124</v>
      </c>
      <c r="AO133" s="93"/>
    </row>
    <row r="134" spans="1:41" ht="1.5" customHeight="1">
      <c r="A134" s="93"/>
      <c r="B134" s="2" t="str">
        <f t="shared" si="0"/>
        <v>Sub Centres Total Achievement</v>
      </c>
      <c r="C134" s="3">
        <v>134</v>
      </c>
      <c r="D134" s="42"/>
      <c r="E134" s="3"/>
      <c r="F134" s="78"/>
      <c r="G134" s="98"/>
      <c r="H134" s="7"/>
      <c r="I134" s="7"/>
      <c r="J134" s="7"/>
      <c r="K134" s="7"/>
      <c r="L134" s="7"/>
      <c r="M134" s="7"/>
      <c r="N134" s="7"/>
      <c r="O134" s="7"/>
      <c r="P134" s="7"/>
      <c r="Q134" s="7"/>
      <c r="R134" s="7"/>
      <c r="S134" s="7"/>
      <c r="T134" s="7"/>
      <c r="U134" s="8"/>
      <c r="V134" s="80"/>
      <c r="W134" s="8"/>
      <c r="X134" s="2"/>
      <c r="Y134" s="2"/>
      <c r="Z134" s="2"/>
      <c r="AA134" s="2"/>
      <c r="AB134" s="2"/>
      <c r="AC134" s="2"/>
      <c r="AD134" s="2"/>
      <c r="AE134" s="2"/>
      <c r="AF134" s="2"/>
      <c r="AG134" s="2"/>
      <c r="AH134" s="2"/>
      <c r="AI134" s="2"/>
      <c r="AJ134" s="2"/>
      <c r="AK134" s="93"/>
      <c r="AL134" s="93"/>
      <c r="AM134" s="93"/>
      <c r="AN134" s="229"/>
      <c r="AO134" s="93"/>
    </row>
    <row r="135" spans="1:41" ht="13.5" customHeight="1">
      <c r="A135" s="93"/>
      <c r="B135" s="2" t="str">
        <f t="shared" si="0"/>
        <v>Sub Centres Total Achievement</v>
      </c>
      <c r="C135" s="3">
        <v>135</v>
      </c>
      <c r="D135" s="83"/>
      <c r="E135" s="54">
        <v>1</v>
      </c>
      <c r="F135" s="88" t="s">
        <v>381</v>
      </c>
      <c r="G135" s="231" t="s">
        <v>379</v>
      </c>
      <c r="H135" s="61">
        <f>'Chakhei SC'!H135+'Siata SC'!H135+'Lana SC'!H135</f>
        <v>3</v>
      </c>
      <c r="I135" s="61">
        <f>'Chakhei SC'!I135+'Siata SC'!I135+'Lana SC'!I135</f>
        <v>3</v>
      </c>
      <c r="J135" s="61">
        <f>'Chakhei SC'!J135+'Siata SC'!J135+'Lana SC'!J135</f>
        <v>3</v>
      </c>
      <c r="K135" s="61">
        <f>'Chakhei SC'!K135+'Siata SC'!K135+'Lana SC'!K135</f>
        <v>0</v>
      </c>
      <c r="L135" s="61">
        <f>'Chakhei SC'!L135+'Siata SC'!L135+'Lana SC'!L135</f>
        <v>0</v>
      </c>
      <c r="M135" s="61">
        <f>'Chakhei SC'!M135+'Siata SC'!M135+'Lana SC'!M135</f>
        <v>0</v>
      </c>
      <c r="N135" s="61">
        <f>'Chakhei SC'!N135+'Siata SC'!N135+'Lana SC'!N135</f>
        <v>0</v>
      </c>
      <c r="O135" s="61">
        <f>'Chakhei SC'!O135+'Siata SC'!O135+'Lana SC'!O135</f>
        <v>0</v>
      </c>
      <c r="P135" s="61">
        <f>'Chakhei SC'!P135+'Siata SC'!P135+'Lana SC'!P135</f>
        <v>0</v>
      </c>
      <c r="Q135" s="61">
        <f>'Chakhei SC'!Q135+'Siata SC'!Q135+'Lana SC'!Q135</f>
        <v>1</v>
      </c>
      <c r="R135" s="61">
        <f>'Chakhei SC'!R135+'Siata SC'!R135+'Lana SC'!R135</f>
        <v>1</v>
      </c>
      <c r="S135" s="61">
        <f>'Chakhei SC'!S135+'Siata SC'!S135+'Lana SC'!S135</f>
        <v>1</v>
      </c>
      <c r="T135" s="62">
        <f>SUM(H135:S135)</f>
        <v>12</v>
      </c>
      <c r="U135" s="63">
        <f>'Chakhei PHC'!U35*12</f>
        <v>0</v>
      </c>
      <c r="V135" s="75">
        <v>0</v>
      </c>
      <c r="W135" s="63">
        <v>5</v>
      </c>
      <c r="X135" s="66"/>
      <c r="Y135" s="183"/>
      <c r="Z135" s="183"/>
      <c r="AA135" s="183"/>
      <c r="AB135" s="183"/>
      <c r="AC135" s="183"/>
      <c r="AD135" s="183"/>
      <c r="AE135" s="183"/>
      <c r="AF135" s="183"/>
      <c r="AG135" s="183"/>
      <c r="AH135" s="183"/>
      <c r="AI135" s="183"/>
      <c r="AJ135" s="183"/>
      <c r="AK135" s="93"/>
      <c r="AL135" s="93"/>
      <c r="AM135" s="93"/>
      <c r="AN135" s="107" t="s">
        <v>129</v>
      </c>
      <c r="AO135" s="93"/>
    </row>
    <row r="136" spans="1:41" ht="1.5" customHeight="1">
      <c r="A136" s="93"/>
      <c r="B136" s="2" t="str">
        <f t="shared" si="0"/>
        <v>Sub Centres Total Achievement</v>
      </c>
      <c r="C136" s="3">
        <v>136</v>
      </c>
      <c r="D136" s="93"/>
      <c r="E136" s="4"/>
      <c r="F136" s="4"/>
      <c r="G136" s="109"/>
      <c r="H136" s="7"/>
      <c r="I136" s="7"/>
      <c r="J136" s="7"/>
      <c r="K136" s="7"/>
      <c r="L136" s="7"/>
      <c r="M136" s="7"/>
      <c r="N136" s="7"/>
      <c r="O136" s="7"/>
      <c r="P136" s="7"/>
      <c r="Q136" s="7"/>
      <c r="R136" s="7"/>
      <c r="S136" s="7"/>
      <c r="T136" s="7"/>
      <c r="U136" s="8"/>
      <c r="V136" s="80"/>
      <c r="W136" s="8"/>
      <c r="X136" s="2"/>
      <c r="Y136" s="2"/>
      <c r="Z136" s="2"/>
      <c r="AA136" s="2"/>
      <c r="AB136" s="2"/>
      <c r="AC136" s="2"/>
      <c r="AD136" s="2"/>
      <c r="AE136" s="2"/>
      <c r="AF136" s="2"/>
      <c r="AG136" s="2"/>
      <c r="AH136" s="2"/>
      <c r="AI136" s="2"/>
      <c r="AJ136" s="2"/>
      <c r="AK136" s="93"/>
      <c r="AL136" s="93"/>
      <c r="AM136" s="93"/>
      <c r="AN136" s="229"/>
      <c r="AO136" s="93"/>
    </row>
    <row r="137" spans="1:41" ht="14.25" customHeight="1">
      <c r="A137" s="93"/>
      <c r="B137" s="2" t="str">
        <f t="shared" si="0"/>
        <v>Sub Centres Total Achievement</v>
      </c>
      <c r="C137" s="3">
        <v>137</v>
      </c>
      <c r="D137" s="42"/>
      <c r="E137" s="99" t="s">
        <v>382</v>
      </c>
      <c r="F137" s="100"/>
      <c r="G137" s="101" t="s">
        <v>57</v>
      </c>
      <c r="H137" s="102" t="s">
        <v>28</v>
      </c>
      <c r="I137" s="102" t="s">
        <v>29</v>
      </c>
      <c r="J137" s="102" t="s">
        <v>30</v>
      </c>
      <c r="K137" s="102" t="s">
        <v>31</v>
      </c>
      <c r="L137" s="102" t="s">
        <v>32</v>
      </c>
      <c r="M137" s="102" t="s">
        <v>33</v>
      </c>
      <c r="N137" s="102" t="s">
        <v>34</v>
      </c>
      <c r="O137" s="102" t="s">
        <v>35</v>
      </c>
      <c r="P137" s="102" t="s">
        <v>36</v>
      </c>
      <c r="Q137" s="102" t="s">
        <v>37</v>
      </c>
      <c r="R137" s="102" t="s">
        <v>38</v>
      </c>
      <c r="S137" s="102" t="s">
        <v>39</v>
      </c>
      <c r="T137" s="102" t="s">
        <v>40</v>
      </c>
      <c r="U137" s="103" t="s">
        <v>41</v>
      </c>
      <c r="V137" s="104" t="s">
        <v>42</v>
      </c>
      <c r="W137" s="105" t="s">
        <v>123</v>
      </c>
      <c r="X137" s="102" t="s">
        <v>44</v>
      </c>
      <c r="Y137" s="176"/>
      <c r="Z137" s="176"/>
      <c r="AA137" s="176"/>
      <c r="AB137" s="176"/>
      <c r="AC137" s="176"/>
      <c r="AD137" s="176"/>
      <c r="AE137" s="176"/>
      <c r="AF137" s="176"/>
      <c r="AG137" s="176"/>
      <c r="AH137" s="176"/>
      <c r="AI137" s="176"/>
      <c r="AJ137" s="176"/>
      <c r="AK137" s="93"/>
      <c r="AL137" s="93"/>
      <c r="AM137" s="93"/>
      <c r="AN137" s="102" t="s">
        <v>124</v>
      </c>
      <c r="AO137" s="93"/>
    </row>
    <row r="138" spans="1:41" ht="1.5" customHeight="1">
      <c r="A138" s="93"/>
      <c r="B138" s="2" t="str">
        <f t="shared" si="0"/>
        <v>Sub Centres Total Achievement</v>
      </c>
      <c r="C138" s="3">
        <v>138</v>
      </c>
      <c r="D138" s="42"/>
      <c r="E138" s="3"/>
      <c r="F138" s="78"/>
      <c r="G138" s="98"/>
      <c r="H138" s="7"/>
      <c r="I138" s="7"/>
      <c r="J138" s="7"/>
      <c r="K138" s="7"/>
      <c r="L138" s="7"/>
      <c r="M138" s="7"/>
      <c r="N138" s="7"/>
      <c r="O138" s="7"/>
      <c r="P138" s="7"/>
      <c r="Q138" s="7"/>
      <c r="R138" s="7"/>
      <c r="S138" s="7"/>
      <c r="T138" s="7"/>
      <c r="U138" s="8"/>
      <c r="V138" s="80"/>
      <c r="W138" s="8"/>
      <c r="X138" s="2"/>
      <c r="Y138" s="2"/>
      <c r="Z138" s="2"/>
      <c r="AA138" s="2"/>
      <c r="AB138" s="2"/>
      <c r="AC138" s="2"/>
      <c r="AD138" s="2"/>
      <c r="AE138" s="2"/>
      <c r="AF138" s="2"/>
      <c r="AG138" s="2"/>
      <c r="AH138" s="2"/>
      <c r="AI138" s="2"/>
      <c r="AJ138" s="2"/>
      <c r="AK138" s="93"/>
      <c r="AL138" s="93"/>
      <c r="AM138" s="93"/>
      <c r="AN138" s="229"/>
      <c r="AO138" s="93"/>
    </row>
    <row r="139" spans="1:41" ht="14.25" customHeight="1">
      <c r="A139" s="93"/>
      <c r="B139" s="2" t="str">
        <f t="shared" si="0"/>
        <v>Sub Centres Total Achievement</v>
      </c>
      <c r="C139" s="3">
        <v>139</v>
      </c>
      <c r="D139" s="83"/>
      <c r="E139" s="54">
        <v>1</v>
      </c>
      <c r="F139" s="88" t="s">
        <v>485</v>
      </c>
      <c r="G139" s="231" t="s">
        <v>379</v>
      </c>
      <c r="H139" s="61">
        <f>'Chakhei SC'!H139+'Siata SC'!H139+'Lana SC'!H139</f>
        <v>3</v>
      </c>
      <c r="I139" s="61">
        <f>'Chakhei SC'!I139+'Siata SC'!I139+'Lana SC'!I139</f>
        <v>3</v>
      </c>
      <c r="J139" s="61">
        <f>'Chakhei SC'!J139+'Siata SC'!J139+'Lana SC'!J139</f>
        <v>3</v>
      </c>
      <c r="K139" s="61">
        <f>'Chakhei SC'!K139+'Siata SC'!K139+'Lana SC'!K139</f>
        <v>0</v>
      </c>
      <c r="L139" s="61">
        <f>'Chakhei SC'!L139+'Siata SC'!L139+'Lana SC'!L139</f>
        <v>0</v>
      </c>
      <c r="M139" s="61">
        <f>'Chakhei SC'!M139+'Siata SC'!M139+'Lana SC'!M139</f>
        <v>0</v>
      </c>
      <c r="N139" s="61">
        <f>'Chakhei SC'!N139+'Siata SC'!N139+'Lana SC'!N139</f>
        <v>0</v>
      </c>
      <c r="O139" s="61">
        <f>'Chakhei SC'!O139+'Siata SC'!O139+'Lana SC'!O139</f>
        <v>0</v>
      </c>
      <c r="P139" s="61">
        <f>'Chakhei SC'!P139+'Siata SC'!P139+'Lana SC'!P139</f>
        <v>0</v>
      </c>
      <c r="Q139" s="61">
        <f>'Chakhei SC'!Q139+'Siata SC'!Q139+'Lana SC'!Q139</f>
        <v>1</v>
      </c>
      <c r="R139" s="61">
        <f>'Chakhei SC'!R139+'Siata SC'!R139+'Lana SC'!R139</f>
        <v>1</v>
      </c>
      <c r="S139" s="61">
        <f>'Chakhei SC'!S139+'Siata SC'!S139+'Lana SC'!S139</f>
        <v>1</v>
      </c>
      <c r="T139" s="62">
        <f>SUM(H139:S139)</f>
        <v>12</v>
      </c>
      <c r="U139" s="63">
        <f>'Chakhei PHC'!U35*12</f>
        <v>0</v>
      </c>
      <c r="V139" s="75">
        <v>0</v>
      </c>
      <c r="W139" s="63">
        <v>5</v>
      </c>
      <c r="X139" s="66"/>
      <c r="Y139" s="183"/>
      <c r="Z139" s="183"/>
      <c r="AA139" s="183"/>
      <c r="AB139" s="183"/>
      <c r="AC139" s="183"/>
      <c r="AD139" s="183"/>
      <c r="AE139" s="183"/>
      <c r="AF139" s="183"/>
      <c r="AG139" s="183"/>
      <c r="AH139" s="183"/>
      <c r="AI139" s="183"/>
      <c r="AJ139" s="183"/>
      <c r="AK139" s="93"/>
      <c r="AL139" s="93"/>
      <c r="AM139" s="93"/>
      <c r="AN139" s="107" t="s">
        <v>129</v>
      </c>
      <c r="AO139" s="93"/>
    </row>
    <row r="140" spans="1:41" ht="1.5" customHeight="1">
      <c r="A140" s="93"/>
      <c r="B140" s="2" t="str">
        <f t="shared" si="0"/>
        <v>Sub Centres Total Achievement</v>
      </c>
      <c r="C140" s="3">
        <v>140</v>
      </c>
      <c r="D140" s="93"/>
      <c r="E140" s="4"/>
      <c r="F140" s="4"/>
      <c r="G140" s="109"/>
      <c r="H140" s="7"/>
      <c r="I140" s="7"/>
      <c r="J140" s="7"/>
      <c r="K140" s="7"/>
      <c r="L140" s="7"/>
      <c r="M140" s="7"/>
      <c r="N140" s="7"/>
      <c r="O140" s="7"/>
      <c r="P140" s="7"/>
      <c r="Q140" s="7"/>
      <c r="R140" s="7"/>
      <c r="S140" s="7"/>
      <c r="T140" s="7"/>
      <c r="U140" s="8"/>
      <c r="V140" s="80"/>
      <c r="W140" s="8"/>
      <c r="X140" s="2"/>
      <c r="Y140" s="2"/>
      <c r="Z140" s="2"/>
      <c r="AA140" s="2"/>
      <c r="AB140" s="2"/>
      <c r="AC140" s="2"/>
      <c r="AD140" s="2"/>
      <c r="AE140" s="2"/>
      <c r="AF140" s="2"/>
      <c r="AG140" s="2"/>
      <c r="AH140" s="2"/>
      <c r="AI140" s="2"/>
      <c r="AJ140" s="2"/>
      <c r="AK140" s="93"/>
      <c r="AL140" s="93"/>
      <c r="AM140" s="93"/>
      <c r="AN140" s="229"/>
      <c r="AO140" s="93"/>
    </row>
    <row r="141" spans="1:41" ht="14.25" customHeight="1">
      <c r="A141" s="93"/>
      <c r="B141" s="2" t="str">
        <f t="shared" si="0"/>
        <v>Sub Centres Total Achievement</v>
      </c>
      <c r="C141" s="3">
        <v>141</v>
      </c>
      <c r="D141" s="42"/>
      <c r="E141" s="99" t="s">
        <v>486</v>
      </c>
      <c r="F141" s="100"/>
      <c r="G141" s="101" t="s">
        <v>57</v>
      </c>
      <c r="H141" s="102" t="s">
        <v>28</v>
      </c>
      <c r="I141" s="102" t="s">
        <v>29</v>
      </c>
      <c r="J141" s="102" t="s">
        <v>30</v>
      </c>
      <c r="K141" s="102" t="s">
        <v>31</v>
      </c>
      <c r="L141" s="102" t="s">
        <v>32</v>
      </c>
      <c r="M141" s="102" t="s">
        <v>33</v>
      </c>
      <c r="N141" s="102" t="s">
        <v>34</v>
      </c>
      <c r="O141" s="102" t="s">
        <v>35</v>
      </c>
      <c r="P141" s="102" t="s">
        <v>36</v>
      </c>
      <c r="Q141" s="102" t="s">
        <v>37</v>
      </c>
      <c r="R141" s="102" t="s">
        <v>38</v>
      </c>
      <c r="S141" s="102" t="s">
        <v>39</v>
      </c>
      <c r="T141" s="102" t="s">
        <v>40</v>
      </c>
      <c r="U141" s="103" t="s">
        <v>41</v>
      </c>
      <c r="V141" s="104" t="s">
        <v>42</v>
      </c>
      <c r="W141" s="105" t="s">
        <v>123</v>
      </c>
      <c r="X141" s="102" t="s">
        <v>44</v>
      </c>
      <c r="Y141" s="176"/>
      <c r="Z141" s="176"/>
      <c r="AA141" s="176"/>
      <c r="AB141" s="176"/>
      <c r="AC141" s="176"/>
      <c r="AD141" s="176"/>
      <c r="AE141" s="176"/>
      <c r="AF141" s="176"/>
      <c r="AG141" s="176"/>
      <c r="AH141" s="176"/>
      <c r="AI141" s="176"/>
      <c r="AJ141" s="176"/>
      <c r="AK141" s="93"/>
      <c r="AL141" s="93"/>
      <c r="AM141" s="93"/>
      <c r="AN141" s="102" t="s">
        <v>124</v>
      </c>
      <c r="AO141" s="93"/>
    </row>
    <row r="142" spans="1:41" ht="1.5" customHeight="1">
      <c r="A142" s="93"/>
      <c r="B142" s="2" t="str">
        <f t="shared" si="0"/>
        <v>Sub Centres Total Achievement</v>
      </c>
      <c r="C142" s="3">
        <v>142</v>
      </c>
      <c r="D142" s="42"/>
      <c r="E142" s="3"/>
      <c r="F142" s="78"/>
      <c r="G142" s="98"/>
      <c r="H142" s="7"/>
      <c r="I142" s="7"/>
      <c r="J142" s="7"/>
      <c r="K142" s="7"/>
      <c r="L142" s="7"/>
      <c r="M142" s="7"/>
      <c r="N142" s="7"/>
      <c r="O142" s="7"/>
      <c r="P142" s="7"/>
      <c r="Q142" s="7"/>
      <c r="R142" s="7"/>
      <c r="S142" s="7"/>
      <c r="T142" s="7"/>
      <c r="U142" s="8"/>
      <c r="V142" s="80"/>
      <c r="W142" s="8"/>
      <c r="X142" s="2"/>
      <c r="Y142" s="2"/>
      <c r="Z142" s="2"/>
      <c r="AA142" s="2"/>
      <c r="AB142" s="2"/>
      <c r="AC142" s="2"/>
      <c r="AD142" s="2"/>
      <c r="AE142" s="2"/>
      <c r="AF142" s="2"/>
      <c r="AG142" s="2"/>
      <c r="AH142" s="2"/>
      <c r="AI142" s="2"/>
      <c r="AJ142" s="2"/>
      <c r="AK142" s="93"/>
      <c r="AL142" s="93"/>
      <c r="AM142" s="93"/>
      <c r="AN142" s="229"/>
      <c r="AO142" s="93"/>
    </row>
    <row r="143" spans="1:41" ht="14.25" customHeight="1">
      <c r="A143" s="93"/>
      <c r="B143" s="2" t="str">
        <f t="shared" si="0"/>
        <v>Sub Centres Total Achievement</v>
      </c>
      <c r="C143" s="3">
        <v>143</v>
      </c>
      <c r="D143" s="83"/>
      <c r="E143" s="54">
        <v>1</v>
      </c>
      <c r="F143" s="88" t="s">
        <v>385</v>
      </c>
      <c r="G143" s="231" t="s">
        <v>379</v>
      </c>
      <c r="H143" s="61">
        <f>'Chakhei SC'!H143+'Siata SC'!H143+'Lana SC'!H143</f>
        <v>3</v>
      </c>
      <c r="I143" s="61">
        <f>'Chakhei SC'!I143+'Siata SC'!I143+'Lana SC'!I143</f>
        <v>3</v>
      </c>
      <c r="J143" s="61">
        <f>'Chakhei SC'!J143+'Siata SC'!J143+'Lana SC'!J143</f>
        <v>3</v>
      </c>
      <c r="K143" s="61">
        <f>'Chakhei SC'!K143+'Siata SC'!K143+'Lana SC'!K143</f>
        <v>0</v>
      </c>
      <c r="L143" s="61">
        <f>'Chakhei SC'!L143+'Siata SC'!L143+'Lana SC'!L143</f>
        <v>0</v>
      </c>
      <c r="M143" s="61">
        <f>'Chakhei SC'!M143+'Siata SC'!M143+'Lana SC'!M143</f>
        <v>0</v>
      </c>
      <c r="N143" s="61">
        <f>'Chakhei SC'!N143+'Siata SC'!N143+'Lana SC'!N143</f>
        <v>0</v>
      </c>
      <c r="O143" s="61">
        <f>'Chakhei SC'!O143+'Siata SC'!O143+'Lana SC'!O143</f>
        <v>0</v>
      </c>
      <c r="P143" s="61">
        <f>'Chakhei SC'!P143+'Siata SC'!P143+'Lana SC'!P143</f>
        <v>0</v>
      </c>
      <c r="Q143" s="61">
        <f>'Chakhei SC'!Q143+'Siata SC'!Q143+'Lana SC'!Q143</f>
        <v>1</v>
      </c>
      <c r="R143" s="61">
        <f>'Chakhei SC'!R143+'Siata SC'!R143+'Lana SC'!R143</f>
        <v>1</v>
      </c>
      <c r="S143" s="61">
        <f>'Chakhei SC'!S143+'Siata SC'!S143+'Lana SC'!S143</f>
        <v>1</v>
      </c>
      <c r="T143" s="62">
        <f>SUM(H143:S143)</f>
        <v>12</v>
      </c>
      <c r="U143" s="63">
        <v>36</v>
      </c>
      <c r="V143" s="75">
        <f>T143/U143</f>
        <v>0.33333333333333331</v>
      </c>
      <c r="W143" s="63"/>
      <c r="X143" s="66"/>
      <c r="Y143" s="183"/>
      <c r="Z143" s="183"/>
      <c r="AA143" s="183"/>
      <c r="AB143" s="183"/>
      <c r="AC143" s="183"/>
      <c r="AD143" s="183"/>
      <c r="AE143" s="183"/>
      <c r="AF143" s="183"/>
      <c r="AG143" s="183"/>
      <c r="AH143" s="183"/>
      <c r="AI143" s="183"/>
      <c r="AJ143" s="183"/>
      <c r="AK143" s="93"/>
      <c r="AL143" s="93"/>
      <c r="AM143" s="93"/>
      <c r="AN143" s="107" t="s">
        <v>129</v>
      </c>
      <c r="AO143" s="93"/>
    </row>
    <row r="144" spans="1:41" ht="1.5" customHeight="1">
      <c r="A144" s="93"/>
      <c r="B144" s="2" t="str">
        <f t="shared" si="0"/>
        <v>Sub Centres Total Achievement</v>
      </c>
      <c r="C144" s="3">
        <v>144</v>
      </c>
      <c r="D144" s="93"/>
      <c r="E144" s="4"/>
      <c r="F144" s="4"/>
      <c r="G144" s="109"/>
      <c r="H144" s="7"/>
      <c r="I144" s="7"/>
      <c r="J144" s="7"/>
      <c r="K144" s="7"/>
      <c r="L144" s="7"/>
      <c r="M144" s="7"/>
      <c r="N144" s="7"/>
      <c r="O144" s="7"/>
      <c r="P144" s="7"/>
      <c r="Q144" s="7"/>
      <c r="R144" s="7"/>
      <c r="S144" s="7"/>
      <c r="T144" s="7"/>
      <c r="U144" s="8"/>
      <c r="V144" s="80"/>
      <c r="W144" s="8"/>
      <c r="X144" s="2"/>
      <c r="Y144" s="2"/>
      <c r="Z144" s="2"/>
      <c r="AA144" s="2"/>
      <c r="AB144" s="2"/>
      <c r="AC144" s="2"/>
      <c r="AD144" s="2"/>
      <c r="AE144" s="2"/>
      <c r="AF144" s="2"/>
      <c r="AG144" s="2"/>
      <c r="AH144" s="2"/>
      <c r="AI144" s="2"/>
      <c r="AJ144" s="2"/>
      <c r="AK144" s="93"/>
      <c r="AL144" s="93"/>
      <c r="AM144" s="93"/>
      <c r="AN144" s="229"/>
      <c r="AO144" s="93"/>
    </row>
    <row r="145" spans="1:41" ht="14.25" customHeight="1">
      <c r="A145" s="93"/>
      <c r="B145" s="2" t="str">
        <f t="shared" si="0"/>
        <v>Sub Centres Total Achievement</v>
      </c>
      <c r="C145" s="3">
        <v>145</v>
      </c>
      <c r="D145" s="93"/>
      <c r="E145" s="99" t="s">
        <v>386</v>
      </c>
      <c r="F145" s="198"/>
      <c r="G145" s="101" t="s">
        <v>57</v>
      </c>
      <c r="H145" s="102" t="s">
        <v>28</v>
      </c>
      <c r="I145" s="102" t="s">
        <v>29</v>
      </c>
      <c r="J145" s="102" t="s">
        <v>30</v>
      </c>
      <c r="K145" s="102" t="s">
        <v>31</v>
      </c>
      <c r="L145" s="102" t="s">
        <v>32</v>
      </c>
      <c r="M145" s="102" t="s">
        <v>33</v>
      </c>
      <c r="N145" s="102" t="s">
        <v>34</v>
      </c>
      <c r="O145" s="102" t="s">
        <v>35</v>
      </c>
      <c r="P145" s="102" t="s">
        <v>36</v>
      </c>
      <c r="Q145" s="102" t="s">
        <v>37</v>
      </c>
      <c r="R145" s="102" t="s">
        <v>38</v>
      </c>
      <c r="S145" s="102" t="s">
        <v>39</v>
      </c>
      <c r="T145" s="102" t="s">
        <v>40</v>
      </c>
      <c r="U145" s="103" t="s">
        <v>41</v>
      </c>
      <c r="V145" s="104" t="s">
        <v>42</v>
      </c>
      <c r="W145" s="105" t="s">
        <v>123</v>
      </c>
      <c r="X145" s="102" t="s">
        <v>44</v>
      </c>
      <c r="Y145" s="176"/>
      <c r="Z145" s="176"/>
      <c r="AA145" s="176"/>
      <c r="AB145" s="176"/>
      <c r="AC145" s="176"/>
      <c r="AD145" s="176"/>
      <c r="AE145" s="176"/>
      <c r="AF145" s="176"/>
      <c r="AG145" s="176"/>
      <c r="AH145" s="176"/>
      <c r="AI145" s="176"/>
      <c r="AJ145" s="176"/>
      <c r="AK145" s="93"/>
      <c r="AL145" s="93"/>
      <c r="AM145" s="93"/>
      <c r="AN145" s="102" t="s">
        <v>124</v>
      </c>
      <c r="AO145" s="93"/>
    </row>
    <row r="146" spans="1:41" ht="1.5" customHeight="1">
      <c r="A146" s="93"/>
      <c r="B146" s="2" t="str">
        <f t="shared" si="0"/>
        <v>Sub Centres Total Achievement</v>
      </c>
      <c r="C146" s="3">
        <v>146</v>
      </c>
      <c r="D146" s="93"/>
      <c r="E146" s="3"/>
      <c r="F146" s="4"/>
      <c r="G146" s="109"/>
      <c r="H146" s="7"/>
      <c r="I146" s="7"/>
      <c r="J146" s="7"/>
      <c r="K146" s="7"/>
      <c r="L146" s="7"/>
      <c r="M146" s="7"/>
      <c r="N146" s="7"/>
      <c r="O146" s="7"/>
      <c r="P146" s="7"/>
      <c r="Q146" s="7"/>
      <c r="R146" s="7"/>
      <c r="S146" s="7"/>
      <c r="T146" s="7"/>
      <c r="U146" s="8"/>
      <c r="V146" s="80"/>
      <c r="W146" s="8"/>
      <c r="X146" s="2"/>
      <c r="Y146" s="2"/>
      <c r="Z146" s="2"/>
      <c r="AA146" s="2"/>
      <c r="AB146" s="2"/>
      <c r="AC146" s="2"/>
      <c r="AD146" s="2"/>
      <c r="AE146" s="2"/>
      <c r="AF146" s="2"/>
      <c r="AG146" s="2"/>
      <c r="AH146" s="2"/>
      <c r="AI146" s="2"/>
      <c r="AJ146" s="2"/>
      <c r="AK146" s="93"/>
      <c r="AL146" s="93"/>
      <c r="AM146" s="93"/>
      <c r="AN146" s="229"/>
      <c r="AO146" s="93"/>
    </row>
    <row r="147" spans="1:41" ht="18" customHeight="1">
      <c r="A147" s="93"/>
      <c r="B147" s="2" t="str">
        <f t="shared" si="0"/>
        <v>Sub Centres Total Achievement</v>
      </c>
      <c r="C147" s="3">
        <v>147</v>
      </c>
      <c r="D147" s="223"/>
      <c r="E147" s="58">
        <v>1</v>
      </c>
      <c r="F147" s="59" t="s">
        <v>387</v>
      </c>
      <c r="G147" s="231" t="s">
        <v>379</v>
      </c>
      <c r="H147" s="61">
        <f>'Chakhei SC'!H147+'Siata SC'!H147+'Lana SC'!H147</f>
        <v>3</v>
      </c>
      <c r="I147" s="61">
        <f>'Chakhei SC'!I147+'Siata SC'!I147+'Lana SC'!I147</f>
        <v>3</v>
      </c>
      <c r="J147" s="61">
        <f>'Chakhei SC'!J147+'Siata SC'!J147+'Lana SC'!J147</f>
        <v>3</v>
      </c>
      <c r="K147" s="61">
        <f>'Chakhei SC'!K147+'Siata SC'!K147+'Lana SC'!K147</f>
        <v>0</v>
      </c>
      <c r="L147" s="61">
        <f>'Chakhei SC'!L147+'Siata SC'!L147+'Lana SC'!L147</f>
        <v>0</v>
      </c>
      <c r="M147" s="61">
        <f>'Chakhei SC'!M147+'Siata SC'!M147+'Lana SC'!M147</f>
        <v>0</v>
      </c>
      <c r="N147" s="61">
        <f>'Chakhei SC'!N147+'Siata SC'!N147+'Lana SC'!N147</f>
        <v>0</v>
      </c>
      <c r="O147" s="61">
        <f>'Chakhei SC'!O147+'Siata SC'!O147+'Lana SC'!O147</f>
        <v>0</v>
      </c>
      <c r="P147" s="61">
        <f>'Chakhei SC'!P147+'Siata SC'!P147+'Lana SC'!P147</f>
        <v>0</v>
      </c>
      <c r="Q147" s="61">
        <f>'Chakhei SC'!Q147+'Siata SC'!Q147+'Lana SC'!Q147</f>
        <v>1</v>
      </c>
      <c r="R147" s="61">
        <f>'Chakhei SC'!R147+'Siata SC'!R147+'Lana SC'!R147</f>
        <v>1</v>
      </c>
      <c r="S147" s="61">
        <f>'Chakhei SC'!S147+'Siata SC'!S147+'Lana SC'!S147</f>
        <v>1</v>
      </c>
      <c r="T147" s="62">
        <f t="shared" ref="T147:T148" si="29">SUM(H147:S147)</f>
        <v>12</v>
      </c>
      <c r="U147" s="63">
        <v>36</v>
      </c>
      <c r="V147" s="75">
        <f t="shared" ref="V147:V148" si="30">T147/U147</f>
        <v>0.33333333333333331</v>
      </c>
      <c r="W147" s="63">
        <v>10</v>
      </c>
      <c r="X147" s="66"/>
      <c r="Y147" s="183"/>
      <c r="Z147" s="183"/>
      <c r="AA147" s="183"/>
      <c r="AB147" s="183"/>
      <c r="AC147" s="183"/>
      <c r="AD147" s="183"/>
      <c r="AE147" s="183"/>
      <c r="AF147" s="183"/>
      <c r="AG147" s="183"/>
      <c r="AH147" s="183"/>
      <c r="AI147" s="183"/>
      <c r="AJ147" s="183"/>
      <c r="AK147" s="93"/>
      <c r="AL147" s="93"/>
      <c r="AM147" s="93"/>
      <c r="AN147" s="107" t="s">
        <v>129</v>
      </c>
      <c r="AO147" s="93"/>
    </row>
    <row r="148" spans="1:41" ht="13.5" customHeight="1">
      <c r="A148" s="93"/>
      <c r="B148" s="2" t="str">
        <f t="shared" si="0"/>
        <v>Sub Centres Total Achievement</v>
      </c>
      <c r="C148" s="3">
        <v>148</v>
      </c>
      <c r="D148" s="93"/>
      <c r="E148" s="58">
        <v>2</v>
      </c>
      <c r="F148" s="59" t="s">
        <v>388</v>
      </c>
      <c r="G148" s="231" t="s">
        <v>379</v>
      </c>
      <c r="H148" s="61">
        <f>'Chakhei SC'!H148+'Siata SC'!H148+'Lana SC'!H148</f>
        <v>3</v>
      </c>
      <c r="I148" s="61">
        <f>'Chakhei SC'!I148+'Siata SC'!I148+'Lana SC'!I148</f>
        <v>3</v>
      </c>
      <c r="J148" s="61">
        <f>'Chakhei SC'!J148+'Siata SC'!J148+'Lana SC'!J148</f>
        <v>3</v>
      </c>
      <c r="K148" s="61">
        <f>'Chakhei SC'!K148+'Siata SC'!K148+'Lana SC'!K148</f>
        <v>0</v>
      </c>
      <c r="L148" s="61">
        <f>'Chakhei SC'!L148+'Siata SC'!L148+'Lana SC'!L148</f>
        <v>0</v>
      </c>
      <c r="M148" s="61">
        <f>'Chakhei SC'!M148+'Siata SC'!M148+'Lana SC'!M148</f>
        <v>0</v>
      </c>
      <c r="N148" s="61">
        <f>'Chakhei SC'!N148+'Siata SC'!N148+'Lana SC'!N148</f>
        <v>0</v>
      </c>
      <c r="O148" s="61">
        <f>'Chakhei SC'!O148+'Siata SC'!O148+'Lana SC'!O148</f>
        <v>0</v>
      </c>
      <c r="P148" s="61">
        <f>'Chakhei SC'!P148+'Siata SC'!P148+'Lana SC'!P148</f>
        <v>0</v>
      </c>
      <c r="Q148" s="61">
        <f>'Chakhei SC'!Q148+'Siata SC'!Q148+'Lana SC'!Q148</f>
        <v>0</v>
      </c>
      <c r="R148" s="61">
        <f>'Chakhei SC'!R148+'Siata SC'!R148+'Lana SC'!R148</f>
        <v>0</v>
      </c>
      <c r="S148" s="61">
        <f>'Chakhei SC'!S148+'Siata SC'!S148+'Lana SC'!S148</f>
        <v>0</v>
      </c>
      <c r="T148" s="62">
        <f t="shared" si="29"/>
        <v>9</v>
      </c>
      <c r="U148" s="63">
        <v>36</v>
      </c>
      <c r="V148" s="75">
        <f t="shared" si="30"/>
        <v>0.25</v>
      </c>
      <c r="W148" s="63"/>
      <c r="X148" s="66"/>
      <c r="Y148" s="183"/>
      <c r="Z148" s="183"/>
      <c r="AA148" s="183"/>
      <c r="AB148" s="183"/>
      <c r="AC148" s="183"/>
      <c r="AD148" s="183"/>
      <c r="AE148" s="183"/>
      <c r="AF148" s="183"/>
      <c r="AG148" s="183"/>
      <c r="AH148" s="183"/>
      <c r="AI148" s="183"/>
      <c r="AJ148" s="183"/>
      <c r="AK148" s="93"/>
      <c r="AL148" s="93"/>
      <c r="AM148" s="93"/>
      <c r="AN148" s="107" t="s">
        <v>129</v>
      </c>
      <c r="AO148" s="93"/>
    </row>
    <row r="149" spans="1:41" ht="1.5" customHeight="1">
      <c r="A149" s="93"/>
      <c r="B149" s="2" t="str">
        <f t="shared" si="0"/>
        <v>Sub Centres Total Achievement</v>
      </c>
      <c r="C149" s="3">
        <v>149</v>
      </c>
      <c r="D149" s="93"/>
      <c r="E149" s="3"/>
      <c r="F149" s="4"/>
      <c r="G149" s="109"/>
      <c r="H149" s="7"/>
      <c r="I149" s="7"/>
      <c r="J149" s="7"/>
      <c r="K149" s="7"/>
      <c r="L149" s="7"/>
      <c r="M149" s="7"/>
      <c r="N149" s="7"/>
      <c r="O149" s="7"/>
      <c r="P149" s="7"/>
      <c r="Q149" s="7"/>
      <c r="R149" s="7"/>
      <c r="S149" s="7"/>
      <c r="T149" s="7"/>
      <c r="U149" s="8"/>
      <c r="V149" s="80"/>
      <c r="W149" s="8"/>
      <c r="X149" s="2"/>
      <c r="Y149" s="2"/>
      <c r="Z149" s="2"/>
      <c r="AA149" s="2"/>
      <c r="AB149" s="2"/>
      <c r="AC149" s="2"/>
      <c r="AD149" s="2"/>
      <c r="AE149" s="2"/>
      <c r="AF149" s="2"/>
      <c r="AG149" s="2"/>
      <c r="AH149" s="2"/>
      <c r="AI149" s="2"/>
      <c r="AJ149" s="2"/>
      <c r="AK149" s="93"/>
      <c r="AL149" s="93"/>
      <c r="AM149" s="93"/>
      <c r="AN149" s="229"/>
      <c r="AO149" s="93"/>
    </row>
    <row r="150" spans="1:41" ht="14.25" customHeight="1">
      <c r="A150" s="93"/>
      <c r="B150" s="2" t="str">
        <f t="shared" si="0"/>
        <v>Sub Centres Total Achievement</v>
      </c>
      <c r="C150" s="3">
        <v>150</v>
      </c>
      <c r="D150" s="93"/>
      <c r="E150" s="99" t="s">
        <v>389</v>
      </c>
      <c r="F150" s="198"/>
      <c r="G150" s="101" t="s">
        <v>57</v>
      </c>
      <c r="H150" s="102" t="s">
        <v>28</v>
      </c>
      <c r="I150" s="102" t="s">
        <v>29</v>
      </c>
      <c r="J150" s="102" t="s">
        <v>30</v>
      </c>
      <c r="K150" s="102" t="s">
        <v>31</v>
      </c>
      <c r="L150" s="102" t="s">
        <v>32</v>
      </c>
      <c r="M150" s="102" t="s">
        <v>33</v>
      </c>
      <c r="N150" s="102" t="s">
        <v>34</v>
      </c>
      <c r="O150" s="102" t="s">
        <v>35</v>
      </c>
      <c r="P150" s="102" t="s">
        <v>36</v>
      </c>
      <c r="Q150" s="102" t="s">
        <v>37</v>
      </c>
      <c r="R150" s="102" t="s">
        <v>38</v>
      </c>
      <c r="S150" s="102" t="s">
        <v>39</v>
      </c>
      <c r="T150" s="102" t="s">
        <v>40</v>
      </c>
      <c r="U150" s="103" t="s">
        <v>41</v>
      </c>
      <c r="V150" s="104" t="s">
        <v>42</v>
      </c>
      <c r="W150" s="105" t="s">
        <v>123</v>
      </c>
      <c r="X150" s="102" t="s">
        <v>44</v>
      </c>
      <c r="Y150" s="176"/>
      <c r="Z150" s="176"/>
      <c r="AA150" s="176"/>
      <c r="AB150" s="176"/>
      <c r="AC150" s="176"/>
      <c r="AD150" s="176"/>
      <c r="AE150" s="176"/>
      <c r="AF150" s="176"/>
      <c r="AG150" s="176"/>
      <c r="AH150" s="176"/>
      <c r="AI150" s="176"/>
      <c r="AJ150" s="176"/>
      <c r="AK150" s="93"/>
      <c r="AL150" s="93"/>
      <c r="AM150" s="93"/>
      <c r="AN150" s="102" t="s">
        <v>124</v>
      </c>
      <c r="AO150" s="93"/>
    </row>
    <row r="151" spans="1:41" ht="1.5" customHeight="1">
      <c r="A151" s="93"/>
      <c r="B151" s="2" t="str">
        <f t="shared" si="0"/>
        <v>Sub Centres Total Achievement</v>
      </c>
      <c r="C151" s="3">
        <v>151</v>
      </c>
      <c r="D151" s="93"/>
      <c r="E151" s="3"/>
      <c r="F151" s="4"/>
      <c r="G151" s="109"/>
      <c r="H151" s="7"/>
      <c r="I151" s="7"/>
      <c r="J151" s="7"/>
      <c r="K151" s="7"/>
      <c r="L151" s="7"/>
      <c r="M151" s="7"/>
      <c r="N151" s="7"/>
      <c r="O151" s="7"/>
      <c r="P151" s="7"/>
      <c r="Q151" s="7"/>
      <c r="R151" s="7"/>
      <c r="S151" s="7"/>
      <c r="T151" s="7"/>
      <c r="U151" s="8"/>
      <c r="V151" s="80"/>
      <c r="W151" s="8"/>
      <c r="X151" s="2"/>
      <c r="Y151" s="2"/>
      <c r="Z151" s="2"/>
      <c r="AA151" s="2"/>
      <c r="AB151" s="2"/>
      <c r="AC151" s="2"/>
      <c r="AD151" s="2"/>
      <c r="AE151" s="2"/>
      <c r="AF151" s="2"/>
      <c r="AG151" s="2"/>
      <c r="AH151" s="2"/>
      <c r="AI151" s="2"/>
      <c r="AJ151" s="2"/>
      <c r="AK151" s="93"/>
      <c r="AL151" s="93"/>
      <c r="AM151" s="93"/>
      <c r="AN151" s="229"/>
      <c r="AO151" s="93"/>
    </row>
    <row r="152" spans="1:41" ht="21" customHeight="1">
      <c r="A152" s="93"/>
      <c r="B152" s="2" t="str">
        <f t="shared" si="0"/>
        <v>Sub Centres Total Achievement</v>
      </c>
      <c r="C152" s="3">
        <v>152</v>
      </c>
      <c r="D152" s="93"/>
      <c r="E152" s="54">
        <v>1</v>
      </c>
      <c r="F152" s="120" t="s">
        <v>390</v>
      </c>
      <c r="G152" s="231" t="s">
        <v>379</v>
      </c>
      <c r="H152" s="61">
        <f>'Chakhei SC'!H152+'Siata SC'!H152+'Lana SC'!H152</f>
        <v>3</v>
      </c>
      <c r="I152" s="61">
        <f>'Chakhei SC'!I152+'Siata SC'!I152+'Lana SC'!I152</f>
        <v>3</v>
      </c>
      <c r="J152" s="61">
        <f>'Chakhei SC'!J152+'Siata SC'!J152+'Lana SC'!J152</f>
        <v>3</v>
      </c>
      <c r="K152" s="61">
        <f>'Chakhei SC'!K152+'Siata SC'!K152+'Lana SC'!K152</f>
        <v>0</v>
      </c>
      <c r="L152" s="61">
        <f>'Chakhei SC'!L152+'Siata SC'!L152+'Lana SC'!L152</f>
        <v>0</v>
      </c>
      <c r="M152" s="61">
        <f>'Chakhei SC'!M152+'Siata SC'!M152+'Lana SC'!M152</f>
        <v>0</v>
      </c>
      <c r="N152" s="61">
        <f>'Chakhei SC'!N152+'Siata SC'!N152+'Lana SC'!N152</f>
        <v>0</v>
      </c>
      <c r="O152" s="61">
        <f>'Chakhei SC'!O152+'Siata SC'!O152+'Lana SC'!O152</f>
        <v>0</v>
      </c>
      <c r="P152" s="61">
        <f>'Chakhei SC'!P152+'Siata SC'!P152+'Lana SC'!P152</f>
        <v>0</v>
      </c>
      <c r="Q152" s="61">
        <f>'Chakhei SC'!Q152+'Siata SC'!Q152+'Lana SC'!Q152</f>
        <v>1</v>
      </c>
      <c r="R152" s="61">
        <f>'Chakhei SC'!R152+'Siata SC'!R152+'Lana SC'!R152</f>
        <v>1</v>
      </c>
      <c r="S152" s="61">
        <f>'Chakhei SC'!S152+'Siata SC'!S152+'Lana SC'!S152</f>
        <v>1</v>
      </c>
      <c r="T152" s="62">
        <f t="shared" ref="T152:T153" si="31">SUM(H152:S152)</f>
        <v>12</v>
      </c>
      <c r="U152" s="63">
        <v>12</v>
      </c>
      <c r="V152" s="75">
        <f t="shared" ref="V152:V153" si="32">T152/U152</f>
        <v>1</v>
      </c>
      <c r="W152" s="63">
        <v>5</v>
      </c>
      <c r="X152" s="66"/>
      <c r="Y152" s="183"/>
      <c r="Z152" s="183"/>
      <c r="AA152" s="183"/>
      <c r="AB152" s="183"/>
      <c r="AC152" s="183"/>
      <c r="AD152" s="183"/>
      <c r="AE152" s="183"/>
      <c r="AF152" s="183"/>
      <c r="AG152" s="183"/>
      <c r="AH152" s="183"/>
      <c r="AI152" s="183"/>
      <c r="AJ152" s="183"/>
      <c r="AK152" s="93"/>
      <c r="AL152" s="93"/>
      <c r="AM152" s="93"/>
      <c r="AN152" s="107" t="s">
        <v>129</v>
      </c>
      <c r="AO152" s="93"/>
    </row>
    <row r="153" spans="1:41" ht="21" customHeight="1">
      <c r="A153" s="93"/>
      <c r="B153" s="2"/>
      <c r="C153" s="3"/>
      <c r="D153" s="93"/>
      <c r="E153" s="54">
        <v>2</v>
      </c>
      <c r="F153" s="59" t="s">
        <v>391</v>
      </c>
      <c r="G153" s="197" t="s">
        <v>379</v>
      </c>
      <c r="H153" s="61">
        <f>'Chakhei SC'!H153+'Siata SC'!H153+'Lana SC'!H153</f>
        <v>3</v>
      </c>
      <c r="I153" s="61">
        <f>'Chakhei SC'!I153+'Siata SC'!I153+'Lana SC'!I153</f>
        <v>3</v>
      </c>
      <c r="J153" s="61">
        <f>'Chakhei SC'!J153+'Siata SC'!J153+'Lana SC'!J153</f>
        <v>3</v>
      </c>
      <c r="K153" s="61">
        <f>'Chakhei SC'!K153+'Siata SC'!K153+'Lana SC'!K153</f>
        <v>0</v>
      </c>
      <c r="L153" s="61">
        <f>'Chakhei SC'!L153+'Siata SC'!L153+'Lana SC'!L153</f>
        <v>0</v>
      </c>
      <c r="M153" s="61">
        <f>'Chakhei SC'!M153+'Siata SC'!M153+'Lana SC'!M153</f>
        <v>0</v>
      </c>
      <c r="N153" s="61">
        <f>'Chakhei SC'!N153+'Siata SC'!N153+'Lana SC'!N153</f>
        <v>0</v>
      </c>
      <c r="O153" s="61">
        <f>'Chakhei SC'!O153+'Siata SC'!O153+'Lana SC'!O153</f>
        <v>0</v>
      </c>
      <c r="P153" s="61">
        <f>'Chakhei SC'!P153+'Siata SC'!P153+'Lana SC'!P153</f>
        <v>0</v>
      </c>
      <c r="Q153" s="61">
        <f>'Chakhei SC'!Q153+'Siata SC'!Q153+'Lana SC'!Q153</f>
        <v>1</v>
      </c>
      <c r="R153" s="61">
        <f>'Chakhei SC'!R153+'Siata SC'!R153+'Lana SC'!R153</f>
        <v>1</v>
      </c>
      <c r="S153" s="61">
        <f>'Chakhei SC'!S153+'Siata SC'!S153+'Lana SC'!S153</f>
        <v>1</v>
      </c>
      <c r="T153" s="62">
        <f t="shared" si="31"/>
        <v>12</v>
      </c>
      <c r="U153" s="63">
        <f>12*G28</f>
        <v>72</v>
      </c>
      <c r="V153" s="75">
        <f t="shared" si="32"/>
        <v>0.16666666666666666</v>
      </c>
      <c r="W153" s="63">
        <v>5</v>
      </c>
      <c r="X153" s="76"/>
      <c r="Y153" s="183"/>
      <c r="Z153" s="183"/>
      <c r="AA153" s="183"/>
      <c r="AB153" s="183"/>
      <c r="AC153" s="183"/>
      <c r="AD153" s="183"/>
      <c r="AE153" s="183"/>
      <c r="AF153" s="183"/>
      <c r="AG153" s="183"/>
      <c r="AH153" s="183"/>
      <c r="AI153" s="183"/>
      <c r="AJ153" s="183"/>
      <c r="AK153" s="93"/>
      <c r="AL153" s="93"/>
      <c r="AM153" s="93"/>
      <c r="AN153" s="199"/>
      <c r="AO153" s="93"/>
    </row>
    <row r="154" spans="1:41" ht="1.5" customHeight="1">
      <c r="A154" s="93"/>
      <c r="B154" s="2" t="e">
        <f>#REF!</f>
        <v>#REF!</v>
      </c>
      <c r="C154" s="3">
        <v>154</v>
      </c>
      <c r="D154" s="42"/>
      <c r="E154" s="3"/>
      <c r="F154" s="78"/>
      <c r="G154" s="98"/>
      <c r="H154" s="7"/>
      <c r="I154" s="7"/>
      <c r="J154" s="7"/>
      <c r="K154" s="7"/>
      <c r="L154" s="7"/>
      <c r="M154" s="7"/>
      <c r="N154" s="7"/>
      <c r="O154" s="7"/>
      <c r="P154" s="7"/>
      <c r="Q154" s="7"/>
      <c r="R154" s="7"/>
      <c r="S154" s="7"/>
      <c r="T154" s="7"/>
      <c r="U154" s="8"/>
      <c r="V154" s="80"/>
      <c r="W154" s="8"/>
      <c r="X154" s="2"/>
      <c r="Y154" s="2"/>
      <c r="Z154" s="2"/>
      <c r="AA154" s="2"/>
      <c r="AB154" s="2"/>
      <c r="AC154" s="2"/>
      <c r="AD154" s="2"/>
      <c r="AE154" s="2"/>
      <c r="AF154" s="2"/>
      <c r="AG154" s="2"/>
      <c r="AH154" s="2"/>
      <c r="AI154" s="2"/>
      <c r="AJ154" s="2"/>
      <c r="AK154" s="93"/>
      <c r="AL154" s="93"/>
      <c r="AM154" s="93"/>
      <c r="AN154" s="229"/>
      <c r="AO154" s="93"/>
    </row>
    <row r="155" spans="1:41" ht="14.25" customHeight="1">
      <c r="A155" s="93"/>
      <c r="B155" s="2" t="e">
        <f t="shared" ref="B155:B168" si="33">B154</f>
        <v>#REF!</v>
      </c>
      <c r="C155" s="3">
        <v>155</v>
      </c>
      <c r="D155" s="42"/>
      <c r="E155" s="99" t="s">
        <v>487</v>
      </c>
      <c r="F155" s="100"/>
      <c r="G155" s="101" t="s">
        <v>57</v>
      </c>
      <c r="H155" s="102" t="s">
        <v>28</v>
      </c>
      <c r="I155" s="102" t="s">
        <v>29</v>
      </c>
      <c r="J155" s="102" t="s">
        <v>30</v>
      </c>
      <c r="K155" s="102" t="s">
        <v>31</v>
      </c>
      <c r="L155" s="102" t="s">
        <v>32</v>
      </c>
      <c r="M155" s="102" t="s">
        <v>33</v>
      </c>
      <c r="N155" s="102" t="s">
        <v>34</v>
      </c>
      <c r="O155" s="102" t="s">
        <v>35</v>
      </c>
      <c r="P155" s="102" t="s">
        <v>36</v>
      </c>
      <c r="Q155" s="102" t="s">
        <v>37</v>
      </c>
      <c r="R155" s="102" t="s">
        <v>38</v>
      </c>
      <c r="S155" s="102" t="s">
        <v>39</v>
      </c>
      <c r="T155" s="102" t="s">
        <v>40</v>
      </c>
      <c r="U155" s="103" t="s">
        <v>41</v>
      </c>
      <c r="V155" s="104" t="s">
        <v>42</v>
      </c>
      <c r="W155" s="105" t="s">
        <v>123</v>
      </c>
      <c r="X155" s="102" t="s">
        <v>44</v>
      </c>
      <c r="Y155" s="176"/>
      <c r="Z155" s="176"/>
      <c r="AA155" s="176"/>
      <c r="AB155" s="176"/>
      <c r="AC155" s="176"/>
      <c r="AD155" s="176"/>
      <c r="AE155" s="176"/>
      <c r="AF155" s="176"/>
      <c r="AG155" s="176"/>
      <c r="AH155" s="176"/>
      <c r="AI155" s="176"/>
      <c r="AJ155" s="176"/>
      <c r="AK155" s="93"/>
      <c r="AL155" s="93"/>
      <c r="AM155" s="93"/>
      <c r="AN155" s="102" t="s">
        <v>124</v>
      </c>
      <c r="AO155" s="93"/>
    </row>
    <row r="156" spans="1:41" ht="1.5" customHeight="1">
      <c r="A156" s="93"/>
      <c r="B156" s="2" t="e">
        <f t="shared" si="33"/>
        <v>#REF!</v>
      </c>
      <c r="C156" s="3">
        <v>156</v>
      </c>
      <c r="D156" s="42"/>
      <c r="E156" s="3"/>
      <c r="F156" s="78"/>
      <c r="G156" s="98"/>
      <c r="H156" s="7"/>
      <c r="I156" s="7"/>
      <c r="J156" s="7"/>
      <c r="K156" s="7"/>
      <c r="L156" s="7"/>
      <c r="M156" s="7"/>
      <c r="N156" s="7"/>
      <c r="O156" s="7"/>
      <c r="P156" s="7"/>
      <c r="Q156" s="7"/>
      <c r="R156" s="7"/>
      <c r="S156" s="7"/>
      <c r="T156" s="7"/>
      <c r="U156" s="8"/>
      <c r="V156" s="80"/>
      <c r="W156" s="8"/>
      <c r="X156" s="2"/>
      <c r="Y156" s="2"/>
      <c r="Z156" s="2"/>
      <c r="AA156" s="2"/>
      <c r="AB156" s="2"/>
      <c r="AC156" s="2"/>
      <c r="AD156" s="2"/>
      <c r="AE156" s="2"/>
      <c r="AF156" s="2"/>
      <c r="AG156" s="2"/>
      <c r="AH156" s="2"/>
      <c r="AI156" s="2"/>
      <c r="AJ156" s="2"/>
      <c r="AK156" s="93"/>
      <c r="AL156" s="93"/>
      <c r="AM156" s="93"/>
      <c r="AN156" s="229"/>
      <c r="AO156" s="93"/>
    </row>
    <row r="157" spans="1:41" ht="14.25" customHeight="1">
      <c r="A157" s="93"/>
      <c r="B157" s="2" t="e">
        <f t="shared" si="33"/>
        <v>#REF!</v>
      </c>
      <c r="C157" s="3">
        <v>157</v>
      </c>
      <c r="D157" s="83"/>
      <c r="E157" s="58">
        <v>1</v>
      </c>
      <c r="F157" s="59" t="s">
        <v>488</v>
      </c>
      <c r="G157" s="86" t="s">
        <v>126</v>
      </c>
      <c r="H157" s="61">
        <f>'Chakhei SC'!H157+'Siata SC'!H157+'Lana SC'!H157</f>
        <v>680</v>
      </c>
      <c r="I157" s="61">
        <f>'Chakhei SC'!I157+'Siata SC'!I157+'Lana SC'!I157</f>
        <v>236</v>
      </c>
      <c r="J157" s="61">
        <f>'Chakhei SC'!J157+'Siata SC'!J157+'Lana SC'!J157</f>
        <v>194</v>
      </c>
      <c r="K157" s="61">
        <f>'Chakhei SC'!K157+'Siata SC'!K157+'Lana SC'!K157</f>
        <v>0</v>
      </c>
      <c r="L157" s="61">
        <f>'Chakhei SC'!L157+'Siata SC'!L157+'Lana SC'!L157</f>
        <v>0</v>
      </c>
      <c r="M157" s="61">
        <f>'Chakhei SC'!M157+'Siata SC'!M157+'Lana SC'!M157</f>
        <v>0</v>
      </c>
      <c r="N157" s="61">
        <f>'Chakhei SC'!N157+'Siata SC'!N157+'Lana SC'!N157</f>
        <v>0</v>
      </c>
      <c r="O157" s="61">
        <f>'Chakhei SC'!O157+'Siata SC'!O157+'Lana SC'!O157</f>
        <v>0</v>
      </c>
      <c r="P157" s="61">
        <f>'Chakhei SC'!P157+'Siata SC'!P157+'Lana SC'!P157</f>
        <v>0</v>
      </c>
      <c r="Q157" s="61">
        <f>'Chakhei SC'!Q157+'Siata SC'!Q157+'Lana SC'!Q157</f>
        <v>40</v>
      </c>
      <c r="R157" s="61">
        <f>'Chakhei SC'!R157+'Siata SC'!R157+'Lana SC'!R157</f>
        <v>36</v>
      </c>
      <c r="S157" s="61">
        <f>'Chakhei SC'!S157+'Siata SC'!S157+'Lana SC'!S157</f>
        <v>45</v>
      </c>
      <c r="T157" s="62">
        <f t="shared" ref="T157:T163" si="34">SUM(H157:S157)</f>
        <v>1231</v>
      </c>
      <c r="U157" s="63">
        <f>G20</f>
        <v>4095</v>
      </c>
      <c r="V157" s="75">
        <f t="shared" ref="V157:V163" si="35">T157/U157</f>
        <v>0.3006105006105006</v>
      </c>
      <c r="W157" s="63">
        <v>5</v>
      </c>
      <c r="X157" s="66"/>
      <c r="Y157" s="183"/>
      <c r="Z157" s="183"/>
      <c r="AA157" s="183"/>
      <c r="AB157" s="183"/>
      <c r="AC157" s="183"/>
      <c r="AD157" s="183"/>
      <c r="AE157" s="183"/>
      <c r="AF157" s="183"/>
      <c r="AG157" s="183"/>
      <c r="AH157" s="183"/>
      <c r="AI157" s="183"/>
      <c r="AJ157" s="183"/>
      <c r="AK157" s="93"/>
      <c r="AL157" s="93"/>
      <c r="AM157" s="93"/>
      <c r="AN157" s="107" t="s">
        <v>60</v>
      </c>
      <c r="AO157" s="93"/>
    </row>
    <row r="158" spans="1:41" ht="13.5" customHeight="1">
      <c r="A158" s="93"/>
      <c r="B158" s="2" t="e">
        <f t="shared" si="33"/>
        <v>#REF!</v>
      </c>
      <c r="C158" s="3">
        <v>158</v>
      </c>
      <c r="D158" s="42"/>
      <c r="E158" s="58">
        <v>2</v>
      </c>
      <c r="F158" s="88" t="s">
        <v>125</v>
      </c>
      <c r="G158" s="86" t="s">
        <v>126</v>
      </c>
      <c r="H158" s="61">
        <f>'Chakhei SC'!H158+'Siata SC'!H158+'Lana SC'!H158</f>
        <v>6</v>
      </c>
      <c r="I158" s="61">
        <f>'Chakhei SC'!I158+'Siata SC'!I158+'Lana SC'!I158</f>
        <v>4</v>
      </c>
      <c r="J158" s="61">
        <f>'Chakhei SC'!J158+'Siata SC'!J158+'Lana SC'!J158</f>
        <v>4</v>
      </c>
      <c r="K158" s="61">
        <f>'Chakhei SC'!K158+'Siata SC'!K158+'Lana SC'!K158</f>
        <v>0</v>
      </c>
      <c r="L158" s="61">
        <f>'Chakhei SC'!L158+'Siata SC'!L158+'Lana SC'!L158</f>
        <v>0</v>
      </c>
      <c r="M158" s="61">
        <f>'Chakhei SC'!M158+'Siata SC'!M158+'Lana SC'!M158</f>
        <v>0</v>
      </c>
      <c r="N158" s="61">
        <f>'Chakhei SC'!N158+'Siata SC'!N158+'Lana SC'!N158</f>
        <v>0</v>
      </c>
      <c r="O158" s="61">
        <f>'Chakhei SC'!O158+'Siata SC'!O158+'Lana SC'!O158</f>
        <v>0</v>
      </c>
      <c r="P158" s="61">
        <f>'Chakhei SC'!P158+'Siata SC'!P158+'Lana SC'!P158</f>
        <v>0</v>
      </c>
      <c r="Q158" s="61">
        <f>'Chakhei SC'!Q158+'Siata SC'!Q158+'Lana SC'!Q158</f>
        <v>0</v>
      </c>
      <c r="R158" s="61">
        <f>'Chakhei SC'!R158+'Siata SC'!R158+'Lana SC'!R158</f>
        <v>0</v>
      </c>
      <c r="S158" s="61">
        <f>'Chakhei SC'!S158+'Siata SC'!S158+'Lana SC'!S158</f>
        <v>0</v>
      </c>
      <c r="T158" s="62">
        <f t="shared" si="34"/>
        <v>14</v>
      </c>
      <c r="U158" s="63">
        <f>G19*20*12</f>
        <v>960</v>
      </c>
      <c r="V158" s="75">
        <f t="shared" si="35"/>
        <v>1.4583333333333334E-2</v>
      </c>
      <c r="W158" s="63"/>
      <c r="X158" s="66"/>
      <c r="Y158" s="183"/>
      <c r="Z158" s="183"/>
      <c r="AA158" s="183"/>
      <c r="AB158" s="183"/>
      <c r="AC158" s="183"/>
      <c r="AD158" s="183"/>
      <c r="AE158" s="183"/>
      <c r="AF158" s="183"/>
      <c r="AG158" s="183"/>
      <c r="AH158" s="183"/>
      <c r="AI158" s="183"/>
      <c r="AJ158" s="183"/>
      <c r="AK158" s="93"/>
      <c r="AL158" s="93"/>
      <c r="AM158" s="93"/>
      <c r="AN158" s="107" t="s">
        <v>127</v>
      </c>
      <c r="AO158" s="93"/>
    </row>
    <row r="159" spans="1:41" ht="24.75" customHeight="1">
      <c r="A159" s="93"/>
      <c r="B159" s="2" t="e">
        <f t="shared" si="33"/>
        <v>#REF!</v>
      </c>
      <c r="C159" s="3">
        <v>159</v>
      </c>
      <c r="D159" s="83"/>
      <c r="E159" s="58">
        <v>3</v>
      </c>
      <c r="F159" s="88" t="s">
        <v>128</v>
      </c>
      <c r="G159" s="86" t="s">
        <v>126</v>
      </c>
      <c r="H159" s="61">
        <f>'Chakhei SC'!H159+'Siata SC'!H159+'Lana SC'!H159</f>
        <v>3</v>
      </c>
      <c r="I159" s="61">
        <f>'Chakhei SC'!I159+'Siata SC'!I159+'Lana SC'!I159</f>
        <v>3</v>
      </c>
      <c r="J159" s="61">
        <f>'Chakhei SC'!J159+'Siata SC'!J159+'Lana SC'!J159</f>
        <v>3</v>
      </c>
      <c r="K159" s="61">
        <f>'Chakhei SC'!K159+'Siata SC'!K159+'Lana SC'!K159</f>
        <v>0</v>
      </c>
      <c r="L159" s="61">
        <f>'Chakhei SC'!L159+'Siata SC'!L159+'Lana SC'!L159</f>
        <v>0</v>
      </c>
      <c r="M159" s="61">
        <f>'Chakhei SC'!M159+'Siata SC'!M159+'Lana SC'!M159</f>
        <v>0</v>
      </c>
      <c r="N159" s="61">
        <f>'Chakhei SC'!N159+'Siata SC'!N159+'Lana SC'!N159</f>
        <v>0</v>
      </c>
      <c r="O159" s="61">
        <f>'Chakhei SC'!O159+'Siata SC'!O159+'Lana SC'!O159</f>
        <v>0</v>
      </c>
      <c r="P159" s="61">
        <f>'Chakhei SC'!P159+'Siata SC'!P159+'Lana SC'!P159</f>
        <v>0</v>
      </c>
      <c r="Q159" s="61">
        <f>'Chakhei SC'!Q159+'Siata SC'!Q159+'Lana SC'!Q159</f>
        <v>1</v>
      </c>
      <c r="R159" s="61">
        <f>'Chakhei SC'!R159+'Siata SC'!R159+'Lana SC'!R159</f>
        <v>1</v>
      </c>
      <c r="S159" s="61">
        <f>'Chakhei SC'!S159+'Siata SC'!S159+'Lana SC'!S159</f>
        <v>1</v>
      </c>
      <c r="T159" s="62">
        <f t="shared" si="34"/>
        <v>12</v>
      </c>
      <c r="U159" s="63">
        <f>'[1]PHC,CHC,SDH, Stand Alone MC'!U35*12</f>
        <v>0</v>
      </c>
      <c r="V159" s="75">
        <v>0</v>
      </c>
      <c r="W159" s="63"/>
      <c r="X159" s="66"/>
      <c r="Y159" s="183"/>
      <c r="Z159" s="183"/>
      <c r="AA159" s="183"/>
      <c r="AB159" s="183"/>
      <c r="AC159" s="183"/>
      <c r="AD159" s="183"/>
      <c r="AE159" s="183"/>
      <c r="AF159" s="183"/>
      <c r="AG159" s="183"/>
      <c r="AH159" s="183"/>
      <c r="AI159" s="183"/>
      <c r="AJ159" s="183"/>
      <c r="AK159" s="93"/>
      <c r="AL159" s="93"/>
      <c r="AM159" s="93"/>
      <c r="AN159" s="107" t="s">
        <v>129</v>
      </c>
      <c r="AO159" s="93"/>
    </row>
    <row r="160" spans="1:41" ht="14.25" customHeight="1">
      <c r="A160" s="93"/>
      <c r="B160" s="2" t="e">
        <f t="shared" si="33"/>
        <v>#REF!</v>
      </c>
      <c r="C160" s="3">
        <v>160</v>
      </c>
      <c r="D160" s="83"/>
      <c r="E160" s="58">
        <v>4</v>
      </c>
      <c r="F160" s="88" t="s">
        <v>130</v>
      </c>
      <c r="G160" s="86" t="s">
        <v>126</v>
      </c>
      <c r="H160" s="61">
        <f>'Chakhei SC'!H160+'Siata SC'!H160+'Lana SC'!H160</f>
        <v>0</v>
      </c>
      <c r="I160" s="61">
        <f>'Chakhei SC'!I160+'Siata SC'!I160+'Lana SC'!I160</f>
        <v>2</v>
      </c>
      <c r="J160" s="61">
        <f>'Chakhei SC'!J160+'Siata SC'!J160+'Lana SC'!J160</f>
        <v>0</v>
      </c>
      <c r="K160" s="61">
        <f>'Chakhei SC'!K160+'Siata SC'!K160+'Lana SC'!K160</f>
        <v>0</v>
      </c>
      <c r="L160" s="61">
        <f>'Chakhei SC'!L160+'Siata SC'!L160+'Lana SC'!L160</f>
        <v>0</v>
      </c>
      <c r="M160" s="61">
        <f>'Chakhei SC'!M160+'Siata SC'!M160+'Lana SC'!M160</f>
        <v>0</v>
      </c>
      <c r="N160" s="61">
        <f>'Chakhei SC'!N160+'Siata SC'!N160+'Lana SC'!N160</f>
        <v>0</v>
      </c>
      <c r="O160" s="61">
        <f>'Chakhei SC'!O160+'Siata SC'!O160+'Lana SC'!O160</f>
        <v>0</v>
      </c>
      <c r="P160" s="61">
        <f>'Chakhei SC'!P160+'Siata SC'!P160+'Lana SC'!P160</f>
        <v>0</v>
      </c>
      <c r="Q160" s="61">
        <f>'Chakhei SC'!Q160+'Siata SC'!Q160+'Lana SC'!Q160</f>
        <v>0</v>
      </c>
      <c r="R160" s="61">
        <f>'Chakhei SC'!R160+'Siata SC'!R160+'Lana SC'!R160</f>
        <v>1</v>
      </c>
      <c r="S160" s="61">
        <f>'Chakhei SC'!S160+'Siata SC'!S160+'Lana SC'!S160</f>
        <v>0</v>
      </c>
      <c r="T160" s="62">
        <f t="shared" si="34"/>
        <v>3</v>
      </c>
      <c r="U160" s="63">
        <f>5*U157/100</f>
        <v>204.75</v>
      </c>
      <c r="V160" s="75">
        <f t="shared" si="35"/>
        <v>1.4652014652014652E-2</v>
      </c>
      <c r="W160" s="63"/>
      <c r="X160" s="66"/>
      <c r="Y160" s="183"/>
      <c r="Z160" s="183"/>
      <c r="AA160" s="183"/>
      <c r="AB160" s="183"/>
      <c r="AC160" s="183"/>
      <c r="AD160" s="183"/>
      <c r="AE160" s="183"/>
      <c r="AF160" s="183"/>
      <c r="AG160" s="183"/>
      <c r="AH160" s="183"/>
      <c r="AI160" s="183"/>
      <c r="AJ160" s="183"/>
      <c r="AK160" s="93"/>
      <c r="AL160" s="93"/>
      <c r="AM160" s="93"/>
      <c r="AN160" s="108" t="s">
        <v>131</v>
      </c>
      <c r="AO160" s="93"/>
    </row>
    <row r="161" spans="1:41" ht="14.25" customHeight="1">
      <c r="A161" s="93"/>
      <c r="B161" s="2" t="e">
        <f t="shared" si="33"/>
        <v>#REF!</v>
      </c>
      <c r="C161" s="3">
        <v>161</v>
      </c>
      <c r="D161" s="42"/>
      <c r="E161" s="58">
        <v>5</v>
      </c>
      <c r="F161" s="88" t="s">
        <v>132</v>
      </c>
      <c r="G161" s="86" t="s">
        <v>126</v>
      </c>
      <c r="H161" s="61">
        <f>'Chakhei SC'!H161+'Siata SC'!H161+'Lana SC'!H161</f>
        <v>1</v>
      </c>
      <c r="I161" s="61">
        <f>'Chakhei SC'!I161+'Siata SC'!I161+'Lana SC'!I161</f>
        <v>1</v>
      </c>
      <c r="J161" s="61">
        <f>'Chakhei SC'!J161+'Siata SC'!J161+'Lana SC'!J161</f>
        <v>1</v>
      </c>
      <c r="K161" s="61">
        <f>'Chakhei SC'!K161+'Siata SC'!K161+'Lana SC'!K161</f>
        <v>0</v>
      </c>
      <c r="L161" s="61">
        <f>'Chakhei SC'!L161+'Siata SC'!L161+'Lana SC'!L161</f>
        <v>0</v>
      </c>
      <c r="M161" s="61">
        <f>'Chakhei SC'!M161+'Siata SC'!M161+'Lana SC'!M161</f>
        <v>0</v>
      </c>
      <c r="N161" s="61">
        <f>'Chakhei SC'!N161+'Siata SC'!N161+'Lana SC'!N161</f>
        <v>0</v>
      </c>
      <c r="O161" s="61">
        <f>'Chakhei SC'!O161+'Siata SC'!O161+'Lana SC'!O161</f>
        <v>0</v>
      </c>
      <c r="P161" s="61">
        <f>'Chakhei SC'!P161+'Siata SC'!P161+'Lana SC'!P161</f>
        <v>0</v>
      </c>
      <c r="Q161" s="61">
        <f>'Chakhei SC'!Q161+'Siata SC'!Q161+'Lana SC'!Q161</f>
        <v>0</v>
      </c>
      <c r="R161" s="61">
        <f>'Chakhei SC'!R161+'Siata SC'!R161+'Lana SC'!R161</f>
        <v>0</v>
      </c>
      <c r="S161" s="61">
        <f>'Chakhei SC'!S161+'Siata SC'!S161+'Lana SC'!S161</f>
        <v>0</v>
      </c>
      <c r="T161" s="62">
        <f t="shared" si="34"/>
        <v>3</v>
      </c>
      <c r="U161" s="63">
        <f>'[1]PHC,CHC,SDH, Stand Alone MC'!U35*12</f>
        <v>0</v>
      </c>
      <c r="V161" s="75">
        <v>0</v>
      </c>
      <c r="W161" s="63"/>
      <c r="X161" s="66"/>
      <c r="Y161" s="183"/>
      <c r="Z161" s="183"/>
      <c r="AA161" s="183"/>
      <c r="AB161" s="183"/>
      <c r="AC161" s="183"/>
      <c r="AD161" s="183"/>
      <c r="AE161" s="183"/>
      <c r="AF161" s="183"/>
      <c r="AG161" s="183"/>
      <c r="AH161" s="183"/>
      <c r="AI161" s="183"/>
      <c r="AJ161" s="183"/>
      <c r="AK161" s="93"/>
      <c r="AL161" s="93"/>
      <c r="AM161" s="93"/>
      <c r="AN161" s="107" t="s">
        <v>129</v>
      </c>
      <c r="AO161" s="93"/>
    </row>
    <row r="162" spans="1:41" ht="21" customHeight="1">
      <c r="A162" s="93"/>
      <c r="B162" s="2" t="e">
        <f t="shared" si="33"/>
        <v>#REF!</v>
      </c>
      <c r="C162" s="3">
        <v>162</v>
      </c>
      <c r="D162" s="83"/>
      <c r="E162" s="58">
        <v>6</v>
      </c>
      <c r="F162" s="88" t="s">
        <v>133</v>
      </c>
      <c r="G162" s="86" t="s">
        <v>126</v>
      </c>
      <c r="H162" s="61">
        <f>'Chakhei SC'!H162+'Siata SC'!H162+'Lana SC'!H162</f>
        <v>7</v>
      </c>
      <c r="I162" s="61">
        <f>'Chakhei SC'!I162+'Siata SC'!I162+'Lana SC'!I162</f>
        <v>10</v>
      </c>
      <c r="J162" s="61">
        <f>'Chakhei SC'!J162+'Siata SC'!J162+'Lana SC'!J162</f>
        <v>16</v>
      </c>
      <c r="K162" s="61">
        <f>'Chakhei SC'!K162+'Siata SC'!K162+'Lana SC'!K162</f>
        <v>0</v>
      </c>
      <c r="L162" s="61">
        <f>'Chakhei SC'!L162+'Siata SC'!L162+'Lana SC'!L162</f>
        <v>0</v>
      </c>
      <c r="M162" s="61">
        <f>'Chakhei SC'!M162+'Siata SC'!M162+'Lana SC'!M162</f>
        <v>0</v>
      </c>
      <c r="N162" s="61">
        <f>'Chakhei SC'!N162+'Siata SC'!N162+'Lana SC'!N162</f>
        <v>0</v>
      </c>
      <c r="O162" s="61">
        <f>'Chakhei SC'!O162+'Siata SC'!O162+'Lana SC'!O162</f>
        <v>0</v>
      </c>
      <c r="P162" s="61">
        <f>'Chakhei SC'!P162+'Siata SC'!P162+'Lana SC'!P162</f>
        <v>0</v>
      </c>
      <c r="Q162" s="61">
        <f>'Chakhei SC'!Q162+'Siata SC'!Q162+'Lana SC'!Q162</f>
        <v>0</v>
      </c>
      <c r="R162" s="61">
        <f>'Chakhei SC'!R162+'Siata SC'!R162+'Lana SC'!R162</f>
        <v>0</v>
      </c>
      <c r="S162" s="61">
        <f>'Chakhei SC'!S162+'Siata SC'!S162+'Lana SC'!S162</f>
        <v>0</v>
      </c>
      <c r="T162" s="62">
        <f t="shared" si="34"/>
        <v>33</v>
      </c>
      <c r="U162" s="63">
        <f>G19*120</f>
        <v>480</v>
      </c>
      <c r="V162" s="75">
        <f t="shared" si="35"/>
        <v>6.8750000000000006E-2</v>
      </c>
      <c r="W162" s="63"/>
      <c r="X162" s="66"/>
      <c r="Y162" s="183"/>
      <c r="Z162" s="183"/>
      <c r="AA162" s="183"/>
      <c r="AB162" s="183"/>
      <c r="AC162" s="183"/>
      <c r="AD162" s="183"/>
      <c r="AE162" s="183"/>
      <c r="AF162" s="183"/>
      <c r="AG162" s="183"/>
      <c r="AH162" s="183"/>
      <c r="AI162" s="183"/>
      <c r="AJ162" s="183"/>
      <c r="AK162" s="93"/>
      <c r="AL162" s="93"/>
      <c r="AM162" s="93"/>
      <c r="AN162" s="108" t="s">
        <v>134</v>
      </c>
      <c r="AO162" s="93"/>
    </row>
    <row r="163" spans="1:41" ht="14.25" customHeight="1">
      <c r="A163" s="93"/>
      <c r="B163" s="2" t="e">
        <f t="shared" si="33"/>
        <v>#REF!</v>
      </c>
      <c r="C163" s="3">
        <v>163</v>
      </c>
      <c r="D163" s="83"/>
      <c r="E163" s="58">
        <v>7</v>
      </c>
      <c r="F163" s="88" t="s">
        <v>489</v>
      </c>
      <c r="G163" s="86" t="s">
        <v>126</v>
      </c>
      <c r="H163" s="61">
        <f>'Chakhei SC'!H163+'Siata SC'!H163+'Lana SC'!H163</f>
        <v>1</v>
      </c>
      <c r="I163" s="61">
        <f>'Chakhei SC'!I163+'Siata SC'!I163+'Lana SC'!I163</f>
        <v>1</v>
      </c>
      <c r="J163" s="61">
        <f>'Chakhei SC'!J163+'Siata SC'!J163+'Lana SC'!J163</f>
        <v>1</v>
      </c>
      <c r="K163" s="61">
        <f>'Chakhei SC'!K163+'Siata SC'!K163+'Lana SC'!K163</f>
        <v>0</v>
      </c>
      <c r="L163" s="61">
        <f>'Chakhei SC'!L163+'Siata SC'!L163+'Lana SC'!L163</f>
        <v>0</v>
      </c>
      <c r="M163" s="61">
        <f>'Chakhei SC'!M163+'Siata SC'!M163+'Lana SC'!M163</f>
        <v>0</v>
      </c>
      <c r="N163" s="61">
        <f>'Chakhei SC'!N163+'Siata SC'!N163+'Lana SC'!N163</f>
        <v>0</v>
      </c>
      <c r="O163" s="61">
        <f>'Chakhei SC'!O163+'Siata SC'!O163+'Lana SC'!O163</f>
        <v>0</v>
      </c>
      <c r="P163" s="61">
        <f>'Chakhei SC'!P163+'Siata SC'!P163+'Lana SC'!P163</f>
        <v>0</v>
      </c>
      <c r="Q163" s="61">
        <f>'Chakhei SC'!Q163+'Siata SC'!Q163+'Lana SC'!Q163</f>
        <v>0</v>
      </c>
      <c r="R163" s="61">
        <f>'Chakhei SC'!R163+'Siata SC'!R163+'Lana SC'!R163</f>
        <v>0</v>
      </c>
      <c r="S163" s="61">
        <f>'Chakhei SC'!S163+'Siata SC'!S163+'Lana SC'!S163</f>
        <v>0</v>
      </c>
      <c r="T163" s="62">
        <f t="shared" si="34"/>
        <v>3</v>
      </c>
      <c r="U163" s="63">
        <f>G19*27</f>
        <v>108</v>
      </c>
      <c r="V163" s="75">
        <f t="shared" si="35"/>
        <v>2.7777777777777776E-2</v>
      </c>
      <c r="W163" s="63"/>
      <c r="X163" s="66"/>
      <c r="Y163" s="183"/>
      <c r="Z163" s="183"/>
      <c r="AA163" s="183"/>
      <c r="AB163" s="183"/>
      <c r="AC163" s="183"/>
      <c r="AD163" s="183"/>
      <c r="AE163" s="183"/>
      <c r="AF163" s="183"/>
      <c r="AG163" s="183"/>
      <c r="AH163" s="183"/>
      <c r="AI163" s="183"/>
      <c r="AJ163" s="183"/>
      <c r="AK163" s="93"/>
      <c r="AL163" s="93"/>
      <c r="AM163" s="93"/>
      <c r="AN163" s="108" t="s">
        <v>136</v>
      </c>
      <c r="AO163" s="93"/>
    </row>
    <row r="164" spans="1:41" ht="3" customHeight="1">
      <c r="A164" s="93"/>
      <c r="B164" s="2" t="e">
        <f t="shared" si="33"/>
        <v>#REF!</v>
      </c>
      <c r="C164" s="3">
        <v>164</v>
      </c>
      <c r="D164" s="93"/>
      <c r="E164" s="4"/>
      <c r="F164" s="4"/>
      <c r="G164" s="109"/>
      <c r="H164" s="7"/>
      <c r="I164" s="7"/>
      <c r="J164" s="7"/>
      <c r="K164" s="7"/>
      <c r="L164" s="7"/>
      <c r="M164" s="7"/>
      <c r="N164" s="7"/>
      <c r="O164" s="7"/>
      <c r="P164" s="7"/>
      <c r="Q164" s="7"/>
      <c r="R164" s="7"/>
      <c r="S164" s="7"/>
      <c r="T164" s="7"/>
      <c r="U164" s="8"/>
      <c r="V164" s="7"/>
      <c r="W164" s="8"/>
      <c r="X164" s="93"/>
      <c r="Y164" s="93"/>
      <c r="Z164" s="93"/>
      <c r="AA164" s="7"/>
      <c r="AB164" s="93"/>
      <c r="AC164" s="93"/>
      <c r="AD164" s="93"/>
      <c r="AE164" s="93"/>
      <c r="AF164" s="93"/>
      <c r="AG164" s="93"/>
      <c r="AH164" s="93"/>
      <c r="AI164" s="93"/>
      <c r="AJ164" s="93"/>
      <c r="AK164" s="93"/>
      <c r="AL164" s="93"/>
      <c r="AM164" s="93"/>
      <c r="AN164" s="93"/>
      <c r="AO164" s="93"/>
    </row>
    <row r="165" spans="1:41" ht="15.75" customHeight="1">
      <c r="A165" s="93"/>
      <c r="B165" s="2" t="e">
        <f t="shared" si="33"/>
        <v>#REF!</v>
      </c>
      <c r="C165" s="3">
        <v>165</v>
      </c>
      <c r="D165" s="42"/>
      <c r="E165" s="43" t="s">
        <v>396</v>
      </c>
      <c r="F165" s="82"/>
      <c r="G165" s="45" t="s">
        <v>57</v>
      </c>
      <c r="H165" s="46" t="s">
        <v>28</v>
      </c>
      <c r="I165" s="46" t="s">
        <v>29</v>
      </c>
      <c r="J165" s="46" t="s">
        <v>30</v>
      </c>
      <c r="K165" s="46" t="s">
        <v>31</v>
      </c>
      <c r="L165" s="46" t="s">
        <v>32</v>
      </c>
      <c r="M165" s="46" t="s">
        <v>33</v>
      </c>
      <c r="N165" s="46" t="s">
        <v>34</v>
      </c>
      <c r="O165" s="46" t="s">
        <v>35</v>
      </c>
      <c r="P165" s="46" t="s">
        <v>36</v>
      </c>
      <c r="Q165" s="46" t="s">
        <v>37</v>
      </c>
      <c r="R165" s="46" t="s">
        <v>38</v>
      </c>
      <c r="S165" s="46" t="s">
        <v>39</v>
      </c>
      <c r="T165" s="46" t="s">
        <v>40</v>
      </c>
      <c r="U165" s="47" t="s">
        <v>41</v>
      </c>
      <c r="V165" s="48" t="s">
        <v>42</v>
      </c>
      <c r="W165" s="175" t="s">
        <v>123</v>
      </c>
      <c r="X165" s="46" t="s">
        <v>44</v>
      </c>
      <c r="Y165" s="176"/>
      <c r="Z165" s="176"/>
      <c r="AA165" s="177" t="s">
        <v>124</v>
      </c>
      <c r="AB165" s="176"/>
      <c r="AC165" s="93"/>
      <c r="AD165" s="93"/>
      <c r="AE165" s="93"/>
      <c r="AF165" s="93"/>
      <c r="AG165" s="93"/>
      <c r="AH165" s="93"/>
      <c r="AI165" s="93"/>
      <c r="AJ165" s="93"/>
      <c r="AK165" s="93"/>
      <c r="AL165" s="93"/>
      <c r="AM165" s="93"/>
      <c r="AN165" s="93"/>
      <c r="AO165" s="93"/>
    </row>
    <row r="166" spans="1:41" ht="1.5" customHeight="1">
      <c r="A166" s="93"/>
      <c r="B166" s="2" t="e">
        <f t="shared" si="33"/>
        <v>#REF!</v>
      </c>
      <c r="C166" s="3">
        <v>166</v>
      </c>
      <c r="D166" s="42"/>
      <c r="E166" s="3"/>
      <c r="F166" s="78"/>
      <c r="G166" s="79"/>
      <c r="H166" s="7"/>
      <c r="I166" s="7"/>
      <c r="J166" s="7"/>
      <c r="K166" s="7"/>
      <c r="L166" s="7"/>
      <c r="M166" s="7"/>
      <c r="N166" s="7"/>
      <c r="O166" s="7"/>
      <c r="P166" s="7"/>
      <c r="Q166" s="7"/>
      <c r="R166" s="7"/>
      <c r="S166" s="7"/>
      <c r="T166" s="7"/>
      <c r="U166" s="8"/>
      <c r="V166" s="80"/>
      <c r="W166" s="8"/>
      <c r="X166" s="2"/>
      <c r="Y166" s="2"/>
      <c r="Z166" s="2"/>
      <c r="AA166" s="80"/>
      <c r="AB166" s="2"/>
      <c r="AC166" s="93"/>
      <c r="AD166" s="93"/>
      <c r="AE166" s="93"/>
      <c r="AF166" s="93"/>
      <c r="AG166" s="93"/>
      <c r="AH166" s="93"/>
      <c r="AI166" s="93"/>
      <c r="AJ166" s="93"/>
      <c r="AK166" s="93"/>
      <c r="AL166" s="93"/>
      <c r="AM166" s="93"/>
      <c r="AN166" s="93"/>
      <c r="AO166" s="93"/>
    </row>
    <row r="167" spans="1:41" ht="14.25" customHeight="1">
      <c r="A167" s="93"/>
      <c r="B167" s="2" t="e">
        <f t="shared" si="33"/>
        <v>#REF!</v>
      </c>
      <c r="C167" s="3">
        <v>167</v>
      </c>
      <c r="D167" s="42"/>
      <c r="E167" s="58">
        <v>1</v>
      </c>
      <c r="F167" s="88" t="s">
        <v>160</v>
      </c>
      <c r="G167" s="86" t="s">
        <v>251</v>
      </c>
      <c r="H167" s="61">
        <f>'Chakhei SC'!H167+'Siata SC'!H167+'Lana SC'!H167</f>
        <v>2</v>
      </c>
      <c r="I167" s="61">
        <f>'Chakhei SC'!I167+'Siata SC'!I167+'Lana SC'!I167</f>
        <v>2</v>
      </c>
      <c r="J167" s="61">
        <f>'Chakhei SC'!J167+'Siata SC'!J167+'Lana SC'!J167</f>
        <v>1</v>
      </c>
      <c r="K167" s="61">
        <f>'Chakhei SC'!K167+'Siata SC'!K167+'Lana SC'!K167</f>
        <v>0</v>
      </c>
      <c r="L167" s="61">
        <f>'Chakhei SC'!L167+'Siata SC'!L167+'Lana SC'!L167</f>
        <v>0</v>
      </c>
      <c r="M167" s="61">
        <f>'Chakhei SC'!M167+'Siata SC'!M167+'Lana SC'!M167</f>
        <v>0</v>
      </c>
      <c r="N167" s="61">
        <f>'Chakhei SC'!N167+'Siata SC'!N167+'Lana SC'!N167</f>
        <v>0</v>
      </c>
      <c r="O167" s="61">
        <f>'Chakhei SC'!O167+'Siata SC'!O167+'Lana SC'!O167</f>
        <v>0</v>
      </c>
      <c r="P167" s="61">
        <f>'Chakhei SC'!P167+'Siata SC'!P167+'Lana SC'!P167</f>
        <v>0</v>
      </c>
      <c r="Q167" s="61">
        <f>'Chakhei SC'!Q167+'Siata SC'!Q167+'Lana SC'!Q167</f>
        <v>2</v>
      </c>
      <c r="R167" s="61">
        <f>'Chakhei SC'!R167+'Siata SC'!R167+'Lana SC'!R167</f>
        <v>0</v>
      </c>
      <c r="S167" s="61">
        <f>'Chakhei SC'!S167+'Siata SC'!S167+'Lana SC'!S167</f>
        <v>0</v>
      </c>
      <c r="T167" s="62">
        <f t="shared" ref="T167:T168" si="36">SUM(H167:S167)</f>
        <v>7</v>
      </c>
      <c r="U167" s="63">
        <v>35</v>
      </c>
      <c r="V167" s="64">
        <f t="shared" ref="V167:V168" si="37">T167/U167</f>
        <v>0.2</v>
      </c>
      <c r="W167" s="63"/>
      <c r="X167" s="76"/>
      <c r="Y167" s="183"/>
      <c r="Z167" s="183"/>
      <c r="AA167" s="108" t="s">
        <v>397</v>
      </c>
      <c r="AB167" s="183"/>
      <c r="AC167" s="93"/>
      <c r="AD167" s="93"/>
      <c r="AE167" s="93"/>
      <c r="AF167" s="93"/>
      <c r="AG167" s="93"/>
      <c r="AH167" s="93"/>
      <c r="AI167" s="93"/>
      <c r="AJ167" s="93"/>
      <c r="AK167" s="93"/>
      <c r="AL167" s="93"/>
      <c r="AM167" s="93"/>
      <c r="AN167" s="93"/>
      <c r="AO167" s="93"/>
    </row>
    <row r="168" spans="1:41" ht="14.25" customHeight="1">
      <c r="A168" s="93"/>
      <c r="B168" s="2" t="e">
        <f t="shared" si="33"/>
        <v>#REF!</v>
      </c>
      <c r="C168" s="3">
        <v>168</v>
      </c>
      <c r="D168" s="42"/>
      <c r="E168" s="58">
        <v>2</v>
      </c>
      <c r="F168" s="88" t="s">
        <v>163</v>
      </c>
      <c r="G168" s="86" t="s">
        <v>251</v>
      </c>
      <c r="H168" s="61">
        <f>'Chakhei SC'!H168+'Siata SC'!H168+'Lana SC'!H168</f>
        <v>0</v>
      </c>
      <c r="I168" s="61">
        <f>'Chakhei SC'!I168+'Siata SC'!I168+'Lana SC'!I168</f>
        <v>0</v>
      </c>
      <c r="J168" s="61">
        <f>'Chakhei SC'!J168+'Siata SC'!J168+'Lana SC'!J168</f>
        <v>0</v>
      </c>
      <c r="K168" s="61">
        <f>'Chakhei SC'!K168+'Siata SC'!K168+'Lana SC'!K168</f>
        <v>0</v>
      </c>
      <c r="L168" s="61">
        <f>'Chakhei SC'!L168+'Siata SC'!L168+'Lana SC'!L168</f>
        <v>0</v>
      </c>
      <c r="M168" s="61">
        <f>'Chakhei SC'!M168+'Siata SC'!M168+'Lana SC'!M168</f>
        <v>0</v>
      </c>
      <c r="N168" s="61">
        <f>'Chakhei SC'!N168+'Siata SC'!N168+'Lana SC'!N168</f>
        <v>0</v>
      </c>
      <c r="O168" s="61">
        <f>'Chakhei SC'!O168+'Siata SC'!O168+'Lana SC'!O168</f>
        <v>0</v>
      </c>
      <c r="P168" s="61">
        <f>'Chakhei SC'!P168+'Siata SC'!P168+'Lana SC'!P168</f>
        <v>0</v>
      </c>
      <c r="Q168" s="61">
        <f>'Chakhei SC'!Q168+'Siata SC'!Q168+'Lana SC'!Q168</f>
        <v>0</v>
      </c>
      <c r="R168" s="61">
        <f>'Chakhei SC'!R168+'Siata SC'!R168+'Lana SC'!R168</f>
        <v>0</v>
      </c>
      <c r="S168" s="61">
        <f>'Chakhei SC'!S168+'Siata SC'!S168+'Lana SC'!S168</f>
        <v>0</v>
      </c>
      <c r="T168" s="62">
        <f t="shared" si="36"/>
        <v>0</v>
      </c>
      <c r="U168" s="63">
        <f>10*T52/100</f>
        <v>0.8</v>
      </c>
      <c r="V168" s="64">
        <f t="shared" si="37"/>
        <v>0</v>
      </c>
      <c r="W168" s="63"/>
      <c r="X168" s="76"/>
      <c r="Y168" s="183"/>
      <c r="Z168" s="183"/>
      <c r="AA168" s="107" t="s">
        <v>398</v>
      </c>
      <c r="AB168" s="183"/>
      <c r="AC168" s="93"/>
      <c r="AD168" s="93"/>
      <c r="AE168" s="93"/>
      <c r="AF168" s="93"/>
      <c r="AG168" s="93"/>
      <c r="AH168" s="93"/>
      <c r="AI168" s="93"/>
      <c r="AJ168" s="93"/>
      <c r="AK168" s="93"/>
      <c r="AL168" s="93"/>
      <c r="AM168" s="93"/>
      <c r="AN168" s="93"/>
      <c r="AO168" s="93"/>
    </row>
    <row r="169" spans="1:41" ht="14.25" customHeight="1">
      <c r="A169" s="93"/>
      <c r="B169" s="2"/>
      <c r="C169" s="93"/>
      <c r="D169" s="93"/>
      <c r="E169" s="4"/>
      <c r="F169" s="4"/>
      <c r="G169" s="109"/>
      <c r="H169" s="7"/>
      <c r="I169" s="7"/>
      <c r="J169" s="7"/>
      <c r="K169" s="7"/>
      <c r="L169" s="7"/>
      <c r="M169" s="7"/>
      <c r="N169" s="7"/>
      <c r="O169" s="7"/>
      <c r="P169" s="7"/>
      <c r="Q169" s="7"/>
      <c r="R169" s="7"/>
      <c r="S169" s="7"/>
      <c r="T169" s="7"/>
      <c r="U169" s="8"/>
      <c r="V169" s="7"/>
      <c r="W169" s="7"/>
      <c r="X169" s="93"/>
      <c r="Y169" s="93"/>
      <c r="Z169" s="93"/>
      <c r="AA169" s="93"/>
      <c r="AB169" s="93"/>
      <c r="AC169" s="93"/>
      <c r="AD169" s="93"/>
      <c r="AE169" s="93"/>
      <c r="AF169" s="93"/>
      <c r="AG169" s="93"/>
      <c r="AH169" s="93"/>
      <c r="AI169" s="93"/>
      <c r="AJ169" s="93"/>
      <c r="AK169" s="93"/>
      <c r="AL169" s="93"/>
      <c r="AM169" s="93"/>
      <c r="AN169" s="7"/>
      <c r="AO169" s="93"/>
    </row>
    <row r="170" spans="1:41" ht="15.75" customHeight="1">
      <c r="A170" s="93"/>
      <c r="B170" s="2"/>
      <c r="C170" s="93"/>
      <c r="D170" s="93"/>
      <c r="E170" s="4"/>
      <c r="F170" s="4"/>
      <c r="G170" s="109"/>
      <c r="H170" s="7"/>
      <c r="I170" s="7"/>
      <c r="J170" s="7"/>
      <c r="K170" s="7"/>
      <c r="L170" s="7"/>
      <c r="M170" s="7"/>
      <c r="N170" s="7"/>
      <c r="O170" s="7"/>
      <c r="P170" s="7"/>
      <c r="Q170" s="7"/>
      <c r="R170" s="7"/>
      <c r="S170" s="7"/>
      <c r="T170" s="7"/>
      <c r="U170" s="8"/>
      <c r="V170" s="7"/>
      <c r="W170" s="7"/>
      <c r="X170" s="93"/>
      <c r="Y170" s="93"/>
      <c r="Z170" s="93"/>
      <c r="AA170" s="93"/>
      <c r="AB170" s="93"/>
      <c r="AC170" s="93"/>
      <c r="AD170" s="93"/>
      <c r="AE170" s="93"/>
      <c r="AF170" s="93"/>
      <c r="AG170" s="93"/>
      <c r="AH170" s="93"/>
      <c r="AI170" s="93"/>
      <c r="AJ170" s="93"/>
      <c r="AK170" s="93"/>
      <c r="AL170" s="93"/>
      <c r="AM170" s="93"/>
      <c r="AN170" s="7"/>
      <c r="AO170" s="93"/>
    </row>
    <row r="171" spans="1:41" ht="16.5" customHeight="1">
      <c r="A171" s="93"/>
      <c r="B171" s="2"/>
      <c r="C171" s="93"/>
      <c r="D171" s="126" t="s">
        <v>192</v>
      </c>
      <c r="E171" s="204" t="s">
        <v>410</v>
      </c>
      <c r="F171" s="128" t="s">
        <v>411</v>
      </c>
      <c r="G171" s="205" t="s">
        <v>412</v>
      </c>
      <c r="H171" s="130" t="s">
        <v>195</v>
      </c>
      <c r="I171" s="73"/>
      <c r="J171" s="131">
        <f t="shared" ref="J171:L171" si="38">E19</f>
        <v>1</v>
      </c>
      <c r="K171" s="131" t="str">
        <f t="shared" si="38"/>
        <v>Total Number of Localities/Village covered by Sub Centre</v>
      </c>
      <c r="L171" s="131">
        <f t="shared" si="38"/>
        <v>4</v>
      </c>
      <c r="M171" s="7"/>
      <c r="N171" s="7"/>
      <c r="O171" s="7"/>
      <c r="P171" s="7"/>
      <c r="Q171" s="7"/>
      <c r="R171" s="7"/>
      <c r="S171" s="7"/>
      <c r="T171" s="7"/>
      <c r="U171" s="8"/>
      <c r="V171" s="7"/>
      <c r="W171" s="7"/>
      <c r="X171" s="93"/>
      <c r="Y171" s="93"/>
      <c r="Z171" s="93"/>
      <c r="AA171" s="93"/>
      <c r="AB171" s="93"/>
      <c r="AC171" s="93"/>
      <c r="AD171" s="93"/>
      <c r="AE171" s="93"/>
      <c r="AF171" s="93"/>
      <c r="AG171" s="93"/>
      <c r="AH171" s="93"/>
      <c r="AI171" s="93"/>
      <c r="AJ171" s="93"/>
      <c r="AK171" s="93"/>
      <c r="AL171" s="93"/>
      <c r="AM171" s="93"/>
      <c r="AN171" s="7"/>
      <c r="AO171" s="93"/>
    </row>
    <row r="172" spans="1:41" ht="16.5" customHeight="1">
      <c r="A172" s="93"/>
      <c r="B172" s="2"/>
      <c r="C172" s="93"/>
      <c r="D172" s="126" t="s">
        <v>192</v>
      </c>
      <c r="E172" s="204" t="s">
        <v>413</v>
      </c>
      <c r="F172" s="128" t="s">
        <v>414</v>
      </c>
      <c r="G172" s="205" t="s">
        <v>412</v>
      </c>
      <c r="H172" s="130" t="s">
        <v>195</v>
      </c>
      <c r="I172" s="73"/>
      <c r="J172" s="131">
        <f t="shared" ref="J172:L172" si="39">E20</f>
        <v>2</v>
      </c>
      <c r="K172" s="131" t="str">
        <f t="shared" si="39"/>
        <v>Total Population under Sub centre (Clinic/Localities/Village) (As on last 1st April)</v>
      </c>
      <c r="L172" s="131">
        <f t="shared" si="39"/>
        <v>4095</v>
      </c>
      <c r="M172" s="7"/>
      <c r="N172" s="7"/>
      <c r="O172" s="7"/>
      <c r="P172" s="7"/>
      <c r="Q172" s="7"/>
      <c r="R172" s="7"/>
      <c r="S172" s="7"/>
      <c r="T172" s="7"/>
      <c r="U172" s="8"/>
      <c r="V172" s="7"/>
      <c r="W172" s="7"/>
      <c r="X172" s="93"/>
      <c r="Y172" s="93"/>
      <c r="Z172" s="93"/>
      <c r="AA172" s="93"/>
      <c r="AB172" s="93"/>
      <c r="AC172" s="93"/>
      <c r="AD172" s="93"/>
      <c r="AE172" s="93"/>
      <c r="AF172" s="93"/>
      <c r="AG172" s="93"/>
      <c r="AH172" s="93"/>
      <c r="AI172" s="93"/>
      <c r="AJ172" s="93"/>
      <c r="AK172" s="93"/>
      <c r="AL172" s="93"/>
      <c r="AM172" s="93"/>
      <c r="AN172" s="7"/>
      <c r="AO172" s="93"/>
    </row>
    <row r="173" spans="1:41" ht="16.5" customHeight="1">
      <c r="A173" s="93"/>
      <c r="B173" s="2"/>
      <c r="C173" s="93"/>
      <c r="D173" s="126" t="s">
        <v>192</v>
      </c>
      <c r="E173" s="204" t="s">
        <v>415</v>
      </c>
      <c r="F173" s="128" t="s">
        <v>416</v>
      </c>
      <c r="G173" s="205" t="s">
        <v>412</v>
      </c>
      <c r="H173" s="130" t="s">
        <v>195</v>
      </c>
      <c r="I173" s="73"/>
      <c r="J173" s="131"/>
      <c r="K173" s="131"/>
      <c r="L173" s="131"/>
      <c r="M173" s="7"/>
      <c r="N173" s="7"/>
      <c r="O173" s="7"/>
      <c r="P173" s="7"/>
      <c r="Q173" s="7"/>
      <c r="R173" s="7"/>
      <c r="S173" s="7"/>
      <c r="T173" s="7"/>
      <c r="U173" s="8"/>
      <c r="V173" s="7"/>
      <c r="W173" s="7"/>
      <c r="X173" s="93"/>
      <c r="Y173" s="93"/>
      <c r="Z173" s="93"/>
      <c r="AA173" s="93"/>
      <c r="AB173" s="93"/>
      <c r="AC173" s="93"/>
      <c r="AD173" s="93"/>
      <c r="AE173" s="93"/>
      <c r="AF173" s="93"/>
      <c r="AG173" s="93"/>
      <c r="AH173" s="93"/>
      <c r="AI173" s="93"/>
      <c r="AJ173" s="93"/>
      <c r="AK173" s="93"/>
      <c r="AL173" s="93"/>
      <c r="AM173" s="93"/>
      <c r="AN173" s="7"/>
      <c r="AO173" s="93"/>
    </row>
    <row r="174" spans="1:41" ht="16.5" customHeight="1">
      <c r="A174" s="93"/>
      <c r="B174" s="2"/>
      <c r="C174" s="93"/>
      <c r="D174" s="126" t="s">
        <v>197</v>
      </c>
      <c r="E174" s="204" t="s">
        <v>417</v>
      </c>
      <c r="F174" s="128" t="s">
        <v>418</v>
      </c>
      <c r="G174" s="205" t="s">
        <v>412</v>
      </c>
      <c r="H174" s="130" t="s">
        <v>195</v>
      </c>
      <c r="I174" s="73"/>
      <c r="J174" s="131">
        <f t="shared" ref="J174:L174" si="40">V19</f>
        <v>0</v>
      </c>
      <c r="K174" s="131">
        <f t="shared" si="40"/>
        <v>0</v>
      </c>
      <c r="L174" s="131">
        <f t="shared" si="40"/>
        <v>70.024500000000003</v>
      </c>
      <c r="M174" s="7"/>
      <c r="N174" s="7"/>
      <c r="O174" s="7"/>
      <c r="P174" s="7"/>
      <c r="Q174" s="7"/>
      <c r="R174" s="7"/>
      <c r="S174" s="7"/>
      <c r="T174" s="7"/>
      <c r="U174" s="8"/>
      <c r="V174" s="7"/>
      <c r="W174" s="7"/>
      <c r="X174" s="93"/>
      <c r="Y174" s="93"/>
      <c r="Z174" s="93"/>
      <c r="AA174" s="93"/>
      <c r="AB174" s="93"/>
      <c r="AC174" s="93"/>
      <c r="AD174" s="93"/>
      <c r="AE174" s="93"/>
      <c r="AF174" s="93"/>
      <c r="AG174" s="93"/>
      <c r="AH174" s="93"/>
      <c r="AI174" s="93"/>
      <c r="AJ174" s="93"/>
      <c r="AK174" s="93"/>
      <c r="AL174" s="93"/>
      <c r="AM174" s="93"/>
      <c r="AN174" s="7"/>
      <c r="AO174" s="93"/>
    </row>
    <row r="175" spans="1:41" ht="15.75" customHeight="1">
      <c r="A175" s="93"/>
      <c r="B175" s="2"/>
      <c r="C175" s="93"/>
      <c r="D175" s="126" t="s">
        <v>197</v>
      </c>
      <c r="E175" s="204" t="s">
        <v>419</v>
      </c>
      <c r="F175" s="158" t="s">
        <v>420</v>
      </c>
      <c r="G175" s="205" t="s">
        <v>412</v>
      </c>
      <c r="H175" s="130" t="s">
        <v>195</v>
      </c>
      <c r="I175" s="73"/>
      <c r="J175" s="131">
        <f t="shared" ref="J175:L175" si="41">R47</f>
        <v>0</v>
      </c>
      <c r="K175" s="131">
        <f t="shared" si="41"/>
        <v>0</v>
      </c>
      <c r="L175" s="131">
        <f t="shared" si="41"/>
        <v>1</v>
      </c>
      <c r="M175" s="7"/>
      <c r="N175" s="7"/>
      <c r="O175" s="7"/>
      <c r="P175" s="7"/>
      <c r="Q175" s="7"/>
      <c r="R175" s="7"/>
      <c r="S175" s="7"/>
      <c r="T175" s="7"/>
      <c r="U175" s="8"/>
      <c r="V175" s="7"/>
      <c r="W175" s="7"/>
      <c r="X175" s="93"/>
      <c r="Y175" s="93"/>
      <c r="Z175" s="93"/>
      <c r="AA175" s="93"/>
      <c r="AB175" s="93"/>
      <c r="AC175" s="93"/>
      <c r="AD175" s="93"/>
      <c r="AE175" s="93"/>
      <c r="AF175" s="93"/>
      <c r="AG175" s="93"/>
      <c r="AH175" s="93"/>
      <c r="AI175" s="93"/>
      <c r="AJ175" s="93"/>
      <c r="AK175" s="93"/>
      <c r="AL175" s="93"/>
      <c r="AM175" s="93"/>
      <c r="AN175" s="7"/>
      <c r="AO175" s="93"/>
    </row>
    <row r="176" spans="1:41" ht="16.5" customHeight="1">
      <c r="A176" s="93"/>
      <c r="B176" s="2"/>
      <c r="C176" s="93"/>
      <c r="D176" s="126" t="s">
        <v>197</v>
      </c>
      <c r="E176" s="208">
        <v>1</v>
      </c>
      <c r="F176" s="128" t="s">
        <v>421</v>
      </c>
      <c r="G176" s="205" t="s">
        <v>490</v>
      </c>
      <c r="H176" s="130" t="s">
        <v>199</v>
      </c>
      <c r="I176" s="73">
        <v>5</v>
      </c>
      <c r="J176" s="131">
        <f t="shared" ref="J176:L176" si="42">T157</f>
        <v>1231</v>
      </c>
      <c r="K176" s="131">
        <f t="shared" si="42"/>
        <v>4095</v>
      </c>
      <c r="L176" s="207">
        <f t="shared" si="42"/>
        <v>0.3006105006105006</v>
      </c>
      <c r="M176" s="7"/>
      <c r="N176" s="7"/>
      <c r="O176" s="7"/>
      <c r="P176" s="7"/>
      <c r="Q176" s="7"/>
      <c r="R176" s="7"/>
      <c r="S176" s="7"/>
      <c r="T176" s="7"/>
      <c r="U176" s="8"/>
      <c r="V176" s="7"/>
      <c r="W176" s="7"/>
      <c r="X176" s="93"/>
      <c r="Y176" s="93"/>
      <c r="Z176" s="93"/>
      <c r="AA176" s="93"/>
      <c r="AB176" s="93"/>
      <c r="AC176" s="93"/>
      <c r="AD176" s="93"/>
      <c r="AE176" s="93"/>
      <c r="AF176" s="93"/>
      <c r="AG176" s="93"/>
      <c r="AH176" s="93"/>
      <c r="AI176" s="93"/>
      <c r="AJ176" s="93"/>
      <c r="AK176" s="93"/>
      <c r="AL176" s="93"/>
      <c r="AM176" s="93"/>
      <c r="AN176" s="7"/>
      <c r="AO176" s="93"/>
    </row>
    <row r="177" spans="1:41" ht="15.75" customHeight="1">
      <c r="A177" s="93"/>
      <c r="B177" s="2"/>
      <c r="C177" s="93"/>
      <c r="D177" s="126" t="s">
        <v>197</v>
      </c>
      <c r="E177" s="208">
        <v>2</v>
      </c>
      <c r="F177" s="128" t="s">
        <v>422</v>
      </c>
      <c r="G177" s="205" t="s">
        <v>412</v>
      </c>
      <c r="H177" s="130" t="s">
        <v>199</v>
      </c>
      <c r="I177" s="73">
        <v>5</v>
      </c>
      <c r="J177" s="131">
        <f t="shared" ref="J177:L177" si="43">T38</f>
        <v>37</v>
      </c>
      <c r="K177" s="131">
        <f t="shared" si="43"/>
        <v>70.024500000000003</v>
      </c>
      <c r="L177" s="207">
        <f t="shared" si="43"/>
        <v>0.52838649329877396</v>
      </c>
      <c r="M177" s="7"/>
      <c r="N177" s="7"/>
      <c r="O177" s="7"/>
      <c r="P177" s="7"/>
      <c r="Q177" s="7"/>
      <c r="R177" s="7"/>
      <c r="S177" s="7"/>
      <c r="T177" s="7"/>
      <c r="U177" s="8"/>
      <c r="V177" s="7"/>
      <c r="W177" s="7"/>
      <c r="X177" s="93"/>
      <c r="Y177" s="93"/>
      <c r="Z177" s="93"/>
      <c r="AA177" s="93"/>
      <c r="AB177" s="93"/>
      <c r="AC177" s="93"/>
      <c r="AD177" s="93"/>
      <c r="AE177" s="93"/>
      <c r="AF177" s="93"/>
      <c r="AG177" s="93"/>
      <c r="AH177" s="93"/>
      <c r="AI177" s="93"/>
      <c r="AJ177" s="93"/>
      <c r="AK177" s="93"/>
      <c r="AL177" s="93"/>
      <c r="AM177" s="93"/>
      <c r="AN177" s="7"/>
      <c r="AO177" s="93"/>
    </row>
    <row r="178" spans="1:41" ht="15.75" customHeight="1">
      <c r="A178" s="93"/>
      <c r="B178" s="2"/>
      <c r="C178" s="93"/>
      <c r="D178" s="126" t="s">
        <v>197</v>
      </c>
      <c r="E178" s="208">
        <v>3</v>
      </c>
      <c r="F178" s="128" t="s">
        <v>423</v>
      </c>
      <c r="G178" s="205" t="s">
        <v>412</v>
      </c>
      <c r="H178" s="130" t="s">
        <v>199</v>
      </c>
      <c r="I178" s="73">
        <v>10</v>
      </c>
      <c r="J178" s="131">
        <f t="shared" ref="J178:L178" si="44">T39</f>
        <v>35</v>
      </c>
      <c r="K178" s="131">
        <f t="shared" si="44"/>
        <v>37</v>
      </c>
      <c r="L178" s="207">
        <f t="shared" si="44"/>
        <v>0.94594594594594594</v>
      </c>
      <c r="M178" s="7"/>
      <c r="N178" s="7"/>
      <c r="O178" s="7"/>
      <c r="P178" s="7"/>
      <c r="Q178" s="7"/>
      <c r="R178" s="7"/>
      <c r="S178" s="7"/>
      <c r="T178" s="7"/>
      <c r="U178" s="8"/>
      <c r="V178" s="7"/>
      <c r="W178" s="7"/>
      <c r="X178" s="93"/>
      <c r="Y178" s="93"/>
      <c r="Z178" s="93"/>
      <c r="AA178" s="93"/>
      <c r="AB178" s="93"/>
      <c r="AC178" s="93"/>
      <c r="AD178" s="93"/>
      <c r="AE178" s="93"/>
      <c r="AF178" s="93"/>
      <c r="AG178" s="93"/>
      <c r="AH178" s="93"/>
      <c r="AI178" s="93"/>
      <c r="AJ178" s="93"/>
      <c r="AK178" s="93"/>
      <c r="AL178" s="93"/>
      <c r="AM178" s="93"/>
      <c r="AN178" s="7"/>
      <c r="AO178" s="93"/>
    </row>
    <row r="179" spans="1:41" ht="15.75" customHeight="1">
      <c r="A179" s="93"/>
      <c r="B179" s="2"/>
      <c r="C179" s="93"/>
      <c r="D179" s="126" t="s">
        <v>197</v>
      </c>
      <c r="E179" s="208">
        <v>4</v>
      </c>
      <c r="F179" s="128" t="s">
        <v>424</v>
      </c>
      <c r="G179" s="205" t="s">
        <v>412</v>
      </c>
      <c r="H179" s="130" t="s">
        <v>199</v>
      </c>
      <c r="I179" s="73">
        <v>10</v>
      </c>
      <c r="J179" s="131">
        <f t="shared" ref="J179:L179" si="45">T40</f>
        <v>12</v>
      </c>
      <c r="K179" s="131">
        <f t="shared" si="45"/>
        <v>37</v>
      </c>
      <c r="L179" s="207">
        <f t="shared" si="45"/>
        <v>0.32432432432432434</v>
      </c>
      <c r="M179" s="7"/>
      <c r="N179" s="7"/>
      <c r="O179" s="7"/>
      <c r="P179" s="7"/>
      <c r="Q179" s="7"/>
      <c r="R179" s="7"/>
      <c r="S179" s="7"/>
      <c r="T179" s="7"/>
      <c r="U179" s="8"/>
      <c r="V179" s="7"/>
      <c r="W179" s="7"/>
      <c r="X179" s="93"/>
      <c r="Y179" s="93"/>
      <c r="Z179" s="93"/>
      <c r="AA179" s="93"/>
      <c r="AB179" s="93"/>
      <c r="AC179" s="93"/>
      <c r="AD179" s="93"/>
      <c r="AE179" s="93"/>
      <c r="AF179" s="93"/>
      <c r="AG179" s="93"/>
      <c r="AH179" s="93"/>
      <c r="AI179" s="93"/>
      <c r="AJ179" s="93"/>
      <c r="AK179" s="93"/>
      <c r="AL179" s="93"/>
      <c r="AM179" s="93"/>
      <c r="AN179" s="7"/>
      <c r="AO179" s="93"/>
    </row>
    <row r="180" spans="1:41" ht="15.75" customHeight="1">
      <c r="A180" s="93"/>
      <c r="B180" s="2"/>
      <c r="C180" s="93"/>
      <c r="D180" s="121" t="s">
        <v>197</v>
      </c>
      <c r="E180" s="208">
        <v>5</v>
      </c>
      <c r="F180" s="133" t="s">
        <v>425</v>
      </c>
      <c r="G180" s="205" t="s">
        <v>412</v>
      </c>
      <c r="H180" s="130" t="s">
        <v>199</v>
      </c>
      <c r="I180" s="134">
        <v>10</v>
      </c>
      <c r="J180" s="131">
        <f t="shared" ref="J180:L180" si="46">T44</f>
        <v>14</v>
      </c>
      <c r="K180" s="131">
        <f t="shared" si="46"/>
        <v>37</v>
      </c>
      <c r="L180" s="207">
        <f t="shared" si="46"/>
        <v>0.3783783783783784</v>
      </c>
      <c r="M180" s="7"/>
      <c r="N180" s="7"/>
      <c r="O180" s="7"/>
      <c r="P180" s="7"/>
      <c r="Q180" s="7"/>
      <c r="R180" s="7"/>
      <c r="S180" s="7"/>
      <c r="T180" s="7"/>
      <c r="U180" s="8"/>
      <c r="V180" s="7"/>
      <c r="W180" s="7"/>
      <c r="X180" s="93"/>
      <c r="Y180" s="93"/>
      <c r="Z180" s="93"/>
      <c r="AA180" s="93"/>
      <c r="AB180" s="93"/>
      <c r="AC180" s="93"/>
      <c r="AD180" s="93"/>
      <c r="AE180" s="93"/>
      <c r="AF180" s="93"/>
      <c r="AG180" s="93"/>
      <c r="AH180" s="93"/>
      <c r="AI180" s="93"/>
      <c r="AJ180" s="93"/>
      <c r="AK180" s="93"/>
      <c r="AL180" s="93"/>
      <c r="AM180" s="93"/>
      <c r="AN180" s="7"/>
      <c r="AO180" s="93"/>
    </row>
    <row r="181" spans="1:41" ht="15.75" customHeight="1">
      <c r="A181" s="93"/>
      <c r="B181" s="2"/>
      <c r="C181" s="93"/>
      <c r="D181" s="126" t="s">
        <v>197</v>
      </c>
      <c r="E181" s="208">
        <v>6</v>
      </c>
      <c r="F181" s="158" t="s">
        <v>426</v>
      </c>
      <c r="G181" s="205" t="s">
        <v>412</v>
      </c>
      <c r="H181" s="130" t="s">
        <v>199</v>
      </c>
      <c r="I181" s="73">
        <v>5</v>
      </c>
      <c r="J181" s="131">
        <f t="shared" ref="J181:L181" si="47">T41</f>
        <v>18</v>
      </c>
      <c r="K181" s="131">
        <f t="shared" si="47"/>
        <v>37</v>
      </c>
      <c r="L181" s="207">
        <f t="shared" si="47"/>
        <v>0.48648648648648651</v>
      </c>
      <c r="M181" s="7"/>
      <c r="N181" s="7"/>
      <c r="O181" s="7"/>
      <c r="P181" s="7"/>
      <c r="Q181" s="7"/>
      <c r="R181" s="7"/>
      <c r="S181" s="7"/>
      <c r="T181" s="7"/>
      <c r="U181" s="8"/>
      <c r="V181" s="7"/>
      <c r="W181" s="7"/>
      <c r="X181" s="93"/>
      <c r="Y181" s="93"/>
      <c r="Z181" s="93"/>
      <c r="AA181" s="93"/>
      <c r="AB181" s="93"/>
      <c r="AC181" s="93"/>
      <c r="AD181" s="93"/>
      <c r="AE181" s="93"/>
      <c r="AF181" s="93"/>
      <c r="AG181" s="93"/>
      <c r="AH181" s="93"/>
      <c r="AI181" s="93"/>
      <c r="AJ181" s="93"/>
      <c r="AK181" s="93"/>
      <c r="AL181" s="93"/>
      <c r="AM181" s="93"/>
      <c r="AN181" s="7"/>
      <c r="AO181" s="93"/>
    </row>
    <row r="182" spans="1:41" ht="15.75" customHeight="1">
      <c r="A182" s="93"/>
      <c r="B182" s="2"/>
      <c r="C182" s="93"/>
      <c r="D182" s="121" t="s">
        <v>197</v>
      </c>
      <c r="E182" s="208">
        <v>7</v>
      </c>
      <c r="F182" s="133" t="s">
        <v>427</v>
      </c>
      <c r="G182" s="205" t="s">
        <v>412</v>
      </c>
      <c r="H182" s="130" t="s">
        <v>199</v>
      </c>
      <c r="I182" s="134">
        <v>5</v>
      </c>
      <c r="J182" s="131">
        <f t="shared" ref="J182:K182" si="48">T49</f>
        <v>3</v>
      </c>
      <c r="K182" s="131">
        <f t="shared" si="48"/>
        <v>1</v>
      </c>
      <c r="L182" s="207">
        <v>1</v>
      </c>
      <c r="M182" s="7"/>
      <c r="N182" s="7"/>
      <c r="O182" s="7"/>
      <c r="P182" s="7"/>
      <c r="Q182" s="7"/>
      <c r="R182" s="7"/>
      <c r="S182" s="7"/>
      <c r="T182" s="7"/>
      <c r="U182" s="8"/>
      <c r="V182" s="7"/>
      <c r="W182" s="7"/>
      <c r="X182" s="93"/>
      <c r="Y182" s="93"/>
      <c r="Z182" s="93"/>
      <c r="AA182" s="93"/>
      <c r="AB182" s="93"/>
      <c r="AC182" s="93"/>
      <c r="AD182" s="93"/>
      <c r="AE182" s="93"/>
      <c r="AF182" s="93"/>
      <c r="AG182" s="93"/>
      <c r="AH182" s="93"/>
      <c r="AI182" s="93"/>
      <c r="AJ182" s="93"/>
      <c r="AK182" s="93"/>
      <c r="AL182" s="93"/>
      <c r="AM182" s="93"/>
      <c r="AN182" s="7"/>
      <c r="AO182" s="93"/>
    </row>
    <row r="183" spans="1:41" ht="15.75" customHeight="1">
      <c r="A183" s="93"/>
      <c r="B183" s="2"/>
      <c r="C183" s="93"/>
      <c r="D183" s="126" t="s">
        <v>197</v>
      </c>
      <c r="E183" s="208">
        <v>8</v>
      </c>
      <c r="F183" s="128" t="s">
        <v>428</v>
      </c>
      <c r="G183" s="205" t="s">
        <v>412</v>
      </c>
      <c r="H183" s="130" t="s">
        <v>199</v>
      </c>
      <c r="I183" s="138">
        <v>10</v>
      </c>
      <c r="J183" s="131">
        <f t="shared" ref="J183:L183" si="49">T46</f>
        <v>7</v>
      </c>
      <c r="K183" s="131">
        <f t="shared" si="49"/>
        <v>8</v>
      </c>
      <c r="L183" s="207">
        <f t="shared" si="49"/>
        <v>0.875</v>
      </c>
      <c r="M183" s="7"/>
      <c r="N183" s="7"/>
      <c r="O183" s="7"/>
      <c r="P183" s="7"/>
      <c r="Q183" s="7"/>
      <c r="R183" s="7"/>
      <c r="S183" s="7"/>
      <c r="T183" s="7"/>
      <c r="U183" s="8"/>
      <c r="V183" s="7"/>
      <c r="W183" s="7"/>
      <c r="X183" s="93"/>
      <c r="Y183" s="93"/>
      <c r="Z183" s="93"/>
      <c r="AA183" s="93"/>
      <c r="AB183" s="93"/>
      <c r="AC183" s="93"/>
      <c r="AD183" s="93"/>
      <c r="AE183" s="93"/>
      <c r="AF183" s="93"/>
      <c r="AG183" s="93"/>
      <c r="AH183" s="93"/>
      <c r="AI183" s="93"/>
      <c r="AJ183" s="93"/>
      <c r="AK183" s="93"/>
      <c r="AL183" s="93"/>
      <c r="AM183" s="93"/>
      <c r="AN183" s="7"/>
      <c r="AO183" s="93"/>
    </row>
    <row r="184" spans="1:41" ht="15.75" customHeight="1">
      <c r="A184" s="93"/>
      <c r="B184" s="2"/>
      <c r="C184" s="93"/>
      <c r="D184" s="121" t="s">
        <v>197</v>
      </c>
      <c r="E184" s="208">
        <v>9</v>
      </c>
      <c r="F184" s="133" t="s">
        <v>198</v>
      </c>
      <c r="G184" s="205" t="s">
        <v>490</v>
      </c>
      <c r="H184" s="130" t="s">
        <v>199</v>
      </c>
      <c r="I184" s="134">
        <v>5</v>
      </c>
      <c r="J184" s="131">
        <f t="shared" ref="J184:L184" si="50">T54</f>
        <v>8</v>
      </c>
      <c r="K184" s="131">
        <f t="shared" si="50"/>
        <v>8</v>
      </c>
      <c r="L184" s="207">
        <f t="shared" si="50"/>
        <v>1</v>
      </c>
      <c r="M184" s="7"/>
      <c r="N184" s="7"/>
      <c r="O184" s="7"/>
      <c r="P184" s="7"/>
      <c r="Q184" s="7"/>
      <c r="R184" s="7"/>
      <c r="S184" s="7"/>
      <c r="T184" s="7"/>
      <c r="U184" s="8"/>
      <c r="V184" s="7"/>
      <c r="W184" s="7"/>
      <c r="X184" s="93"/>
      <c r="Y184" s="93"/>
      <c r="Z184" s="93"/>
      <c r="AA184" s="93"/>
      <c r="AB184" s="93"/>
      <c r="AC184" s="93"/>
      <c r="AD184" s="93"/>
      <c r="AE184" s="93"/>
      <c r="AF184" s="93"/>
      <c r="AG184" s="93"/>
      <c r="AH184" s="93"/>
      <c r="AI184" s="93"/>
      <c r="AJ184" s="93"/>
      <c r="AK184" s="93"/>
      <c r="AL184" s="93"/>
      <c r="AM184" s="93"/>
      <c r="AN184" s="7"/>
      <c r="AO184" s="93"/>
    </row>
    <row r="185" spans="1:41" ht="15.75" customHeight="1">
      <c r="A185" s="93"/>
      <c r="B185" s="2"/>
      <c r="C185" s="93"/>
      <c r="D185" s="121" t="s">
        <v>197</v>
      </c>
      <c r="E185" s="208">
        <v>10</v>
      </c>
      <c r="F185" s="133" t="s">
        <v>200</v>
      </c>
      <c r="G185" s="205" t="s">
        <v>490</v>
      </c>
      <c r="H185" s="130" t="s">
        <v>199</v>
      </c>
      <c r="I185" s="134">
        <v>5</v>
      </c>
      <c r="J185" s="131">
        <f t="shared" ref="J185:L185" si="51">T56</f>
        <v>8</v>
      </c>
      <c r="K185" s="131">
        <f t="shared" si="51"/>
        <v>8</v>
      </c>
      <c r="L185" s="207">
        <f t="shared" si="51"/>
        <v>1</v>
      </c>
      <c r="M185" s="7"/>
      <c r="N185" s="7"/>
      <c r="O185" s="7"/>
      <c r="P185" s="7"/>
      <c r="Q185" s="7"/>
      <c r="R185" s="7"/>
      <c r="S185" s="7"/>
      <c r="T185" s="7"/>
      <c r="U185" s="8"/>
      <c r="V185" s="7"/>
      <c r="W185" s="7"/>
      <c r="X185" s="93"/>
      <c r="Y185" s="93"/>
      <c r="Z185" s="93"/>
      <c r="AA185" s="93"/>
      <c r="AB185" s="93"/>
      <c r="AC185" s="93"/>
      <c r="AD185" s="93"/>
      <c r="AE185" s="93"/>
      <c r="AF185" s="93"/>
      <c r="AG185" s="93"/>
      <c r="AH185" s="93"/>
      <c r="AI185" s="93"/>
      <c r="AJ185" s="93"/>
      <c r="AK185" s="93"/>
      <c r="AL185" s="93"/>
      <c r="AM185" s="93"/>
      <c r="AN185" s="7"/>
      <c r="AO185" s="93"/>
    </row>
    <row r="186" spans="1:41" ht="15.75" customHeight="1">
      <c r="A186" s="93"/>
      <c r="B186" s="2"/>
      <c r="C186" s="93"/>
      <c r="D186" s="126" t="s">
        <v>201</v>
      </c>
      <c r="E186" s="208">
        <v>11</v>
      </c>
      <c r="F186" s="142" t="s">
        <v>429</v>
      </c>
      <c r="G186" s="232" t="s">
        <v>412</v>
      </c>
      <c r="H186" s="130" t="s">
        <v>199</v>
      </c>
      <c r="I186" s="134">
        <v>5</v>
      </c>
      <c r="J186" s="131">
        <f t="shared" ref="J186:L186" si="52">T71</f>
        <v>27</v>
      </c>
      <c r="K186" s="131">
        <f t="shared" si="52"/>
        <v>37</v>
      </c>
      <c r="L186" s="207">
        <f t="shared" si="52"/>
        <v>0.72972972972972971</v>
      </c>
      <c r="M186" s="7"/>
      <c r="N186" s="7"/>
      <c r="O186" s="7"/>
      <c r="P186" s="7"/>
      <c r="Q186" s="7"/>
      <c r="R186" s="7"/>
      <c r="S186" s="7"/>
      <c r="T186" s="7"/>
      <c r="U186" s="8"/>
      <c r="V186" s="7"/>
      <c r="W186" s="7"/>
      <c r="X186" s="93"/>
      <c r="Y186" s="93"/>
      <c r="Z186" s="93"/>
      <c r="AA186" s="93"/>
      <c r="AB186" s="93"/>
      <c r="AC186" s="93"/>
      <c r="AD186" s="93"/>
      <c r="AE186" s="93"/>
      <c r="AF186" s="93"/>
      <c r="AG186" s="93"/>
      <c r="AH186" s="93"/>
      <c r="AI186" s="93"/>
      <c r="AJ186" s="93"/>
      <c r="AK186" s="93"/>
      <c r="AL186" s="93"/>
      <c r="AM186" s="93"/>
      <c r="AN186" s="7"/>
      <c r="AO186" s="93"/>
    </row>
    <row r="187" spans="1:41" ht="15.75" customHeight="1">
      <c r="A187" s="93"/>
      <c r="B187" s="2"/>
      <c r="C187" s="93"/>
      <c r="D187" s="126" t="s">
        <v>201</v>
      </c>
      <c r="E187" s="208">
        <v>12</v>
      </c>
      <c r="F187" s="128" t="s">
        <v>430</v>
      </c>
      <c r="G187" s="232" t="s">
        <v>412</v>
      </c>
      <c r="H187" s="130" t="s">
        <v>199</v>
      </c>
      <c r="I187" s="73">
        <v>5</v>
      </c>
      <c r="J187" s="131">
        <f t="shared" ref="J187:L187" si="53">T72</f>
        <v>0</v>
      </c>
      <c r="K187" s="131">
        <f t="shared" si="53"/>
        <v>8</v>
      </c>
      <c r="L187" s="207">
        <f t="shared" si="53"/>
        <v>0</v>
      </c>
      <c r="M187" s="7"/>
      <c r="N187" s="7"/>
      <c r="O187" s="7"/>
      <c r="P187" s="7"/>
      <c r="Q187" s="7"/>
      <c r="R187" s="7"/>
      <c r="S187" s="7"/>
      <c r="T187" s="7"/>
      <c r="U187" s="8"/>
      <c r="V187" s="7"/>
      <c r="W187" s="7"/>
      <c r="X187" s="93"/>
      <c r="Y187" s="93"/>
      <c r="Z187" s="93"/>
      <c r="AA187" s="93"/>
      <c r="AB187" s="93"/>
      <c r="AC187" s="93"/>
      <c r="AD187" s="93"/>
      <c r="AE187" s="93"/>
      <c r="AF187" s="93"/>
      <c r="AG187" s="93"/>
      <c r="AH187" s="93"/>
      <c r="AI187" s="93"/>
      <c r="AJ187" s="93"/>
      <c r="AK187" s="93"/>
      <c r="AL187" s="93"/>
      <c r="AM187" s="93"/>
      <c r="AN187" s="7"/>
      <c r="AO187" s="93"/>
    </row>
    <row r="188" spans="1:41" ht="15.75" customHeight="1">
      <c r="A188" s="93"/>
      <c r="B188" s="2"/>
      <c r="C188" s="93"/>
      <c r="D188" s="126" t="s">
        <v>201</v>
      </c>
      <c r="E188" s="208">
        <v>13</v>
      </c>
      <c r="F188" s="128" t="s">
        <v>431</v>
      </c>
      <c r="G188" s="232" t="s">
        <v>412</v>
      </c>
      <c r="H188" s="130" t="s">
        <v>199</v>
      </c>
      <c r="I188" s="73">
        <v>10</v>
      </c>
      <c r="J188" s="131">
        <f t="shared" ref="J188:L188" si="54">T75</f>
        <v>16</v>
      </c>
      <c r="K188" s="131">
        <f t="shared" si="54"/>
        <v>8</v>
      </c>
      <c r="L188" s="207">
        <f t="shared" si="54"/>
        <v>2</v>
      </c>
      <c r="M188" s="7"/>
      <c r="N188" s="7"/>
      <c r="O188" s="7"/>
      <c r="P188" s="7"/>
      <c r="Q188" s="7"/>
      <c r="R188" s="7"/>
      <c r="S188" s="7"/>
      <c r="T188" s="7"/>
      <c r="U188" s="8"/>
      <c r="V188" s="7"/>
      <c r="W188" s="7"/>
      <c r="X188" s="93"/>
      <c r="Y188" s="93"/>
      <c r="Z188" s="93"/>
      <c r="AA188" s="93"/>
      <c r="AB188" s="93"/>
      <c r="AC188" s="93"/>
      <c r="AD188" s="93"/>
      <c r="AE188" s="93"/>
      <c r="AF188" s="93"/>
      <c r="AG188" s="93"/>
      <c r="AH188" s="93"/>
      <c r="AI188" s="93"/>
      <c r="AJ188" s="93"/>
      <c r="AK188" s="93"/>
      <c r="AL188" s="93"/>
      <c r="AM188" s="93"/>
      <c r="AN188" s="7"/>
      <c r="AO188" s="93"/>
    </row>
    <row r="189" spans="1:41" ht="15.75" customHeight="1">
      <c r="A189" s="93"/>
      <c r="B189" s="2"/>
      <c r="C189" s="93"/>
      <c r="D189" s="126" t="s">
        <v>201</v>
      </c>
      <c r="E189" s="208">
        <v>14</v>
      </c>
      <c r="F189" s="128" t="s">
        <v>432</v>
      </c>
      <c r="G189" s="232" t="s">
        <v>412</v>
      </c>
      <c r="H189" s="130" t="s">
        <v>199</v>
      </c>
      <c r="I189" s="73">
        <v>5</v>
      </c>
      <c r="J189" s="131">
        <f t="shared" ref="J189:L189" si="55">T76</f>
        <v>23</v>
      </c>
      <c r="K189" s="131">
        <f t="shared" si="55"/>
        <v>66.064949961609685</v>
      </c>
      <c r="L189" s="207">
        <f t="shared" si="55"/>
        <v>0.34814224506891006</v>
      </c>
      <c r="M189" s="7"/>
      <c r="N189" s="7"/>
      <c r="O189" s="7"/>
      <c r="P189" s="7"/>
      <c r="Q189" s="7"/>
      <c r="R189" s="7"/>
      <c r="S189" s="7"/>
      <c r="T189" s="7"/>
      <c r="U189" s="8"/>
      <c r="V189" s="7"/>
      <c r="W189" s="7"/>
      <c r="X189" s="93"/>
      <c r="Y189" s="93"/>
      <c r="Z189" s="93"/>
      <c r="AA189" s="93"/>
      <c r="AB189" s="93"/>
      <c r="AC189" s="93"/>
      <c r="AD189" s="93"/>
      <c r="AE189" s="93"/>
      <c r="AF189" s="93"/>
      <c r="AG189" s="93"/>
      <c r="AH189" s="93"/>
      <c r="AI189" s="93"/>
      <c r="AJ189" s="93"/>
      <c r="AK189" s="93"/>
      <c r="AL189" s="93"/>
      <c r="AM189" s="93"/>
      <c r="AN189" s="7"/>
      <c r="AO189" s="93"/>
    </row>
    <row r="190" spans="1:41" ht="15.75" customHeight="1">
      <c r="A190" s="93"/>
      <c r="B190" s="2"/>
      <c r="C190" s="93"/>
      <c r="D190" s="121" t="s">
        <v>201</v>
      </c>
      <c r="E190" s="208">
        <v>15</v>
      </c>
      <c r="F190" s="142" t="s">
        <v>433</v>
      </c>
      <c r="G190" s="232" t="s">
        <v>412</v>
      </c>
      <c r="H190" s="130" t="s">
        <v>199</v>
      </c>
      <c r="I190" s="73">
        <v>5</v>
      </c>
      <c r="J190" s="131">
        <f t="shared" ref="J190:L190" si="56">T77</f>
        <v>16</v>
      </c>
      <c r="K190" s="131">
        <f t="shared" si="56"/>
        <v>65.734625211801671</v>
      </c>
      <c r="L190" s="207">
        <f t="shared" si="56"/>
        <v>0.24340292423432633</v>
      </c>
      <c r="M190" s="7"/>
      <c r="N190" s="7"/>
      <c r="O190" s="7"/>
      <c r="P190" s="7"/>
      <c r="Q190" s="7"/>
      <c r="R190" s="7"/>
      <c r="S190" s="7"/>
      <c r="T190" s="7"/>
      <c r="U190" s="8"/>
      <c r="V190" s="7"/>
      <c r="W190" s="7"/>
      <c r="X190" s="93"/>
      <c r="Y190" s="93"/>
      <c r="Z190" s="93"/>
      <c r="AA190" s="93"/>
      <c r="AB190" s="93"/>
      <c r="AC190" s="93"/>
      <c r="AD190" s="93"/>
      <c r="AE190" s="93"/>
      <c r="AF190" s="93"/>
      <c r="AG190" s="93"/>
      <c r="AH190" s="93"/>
      <c r="AI190" s="93"/>
      <c r="AJ190" s="93"/>
      <c r="AK190" s="93"/>
      <c r="AL190" s="93"/>
      <c r="AM190" s="93"/>
      <c r="AN190" s="7"/>
      <c r="AO190" s="93"/>
    </row>
    <row r="191" spans="1:41" ht="15.75" customHeight="1">
      <c r="A191" s="93"/>
      <c r="B191" s="2"/>
      <c r="C191" s="93"/>
      <c r="D191" s="121" t="s">
        <v>201</v>
      </c>
      <c r="E191" s="208">
        <v>16</v>
      </c>
      <c r="F191" s="142" t="s">
        <v>434</v>
      </c>
      <c r="G191" s="232" t="s">
        <v>412</v>
      </c>
      <c r="H191" s="130" t="s">
        <v>199</v>
      </c>
      <c r="I191" s="73">
        <v>5</v>
      </c>
      <c r="J191" s="131">
        <f t="shared" ref="J191:L191" si="57">T78</f>
        <v>15</v>
      </c>
      <c r="K191" s="131">
        <f t="shared" si="57"/>
        <v>65.570288648771907</v>
      </c>
      <c r="L191" s="207">
        <f t="shared" si="57"/>
        <v>0.22876214683677379</v>
      </c>
      <c r="M191" s="7"/>
      <c r="N191" s="7"/>
      <c r="O191" s="7"/>
      <c r="P191" s="7"/>
      <c r="Q191" s="7"/>
      <c r="R191" s="7"/>
      <c r="S191" s="7"/>
      <c r="T191" s="7"/>
      <c r="U191" s="8"/>
      <c r="V191" s="7"/>
      <c r="W191" s="7"/>
      <c r="X191" s="93"/>
      <c r="Y191" s="93"/>
      <c r="Z191" s="93"/>
      <c r="AA191" s="93"/>
      <c r="AB191" s="93"/>
      <c r="AC191" s="93"/>
      <c r="AD191" s="93"/>
      <c r="AE191" s="93"/>
      <c r="AF191" s="93"/>
      <c r="AG191" s="93"/>
      <c r="AH191" s="93"/>
      <c r="AI191" s="93"/>
      <c r="AJ191" s="93"/>
      <c r="AK191" s="93"/>
      <c r="AL191" s="93"/>
      <c r="AM191" s="93"/>
      <c r="AN191" s="7"/>
      <c r="AO191" s="93"/>
    </row>
    <row r="192" spans="1:41" ht="15.75" customHeight="1">
      <c r="A192" s="93"/>
      <c r="B192" s="2"/>
      <c r="C192" s="93"/>
      <c r="D192" s="126" t="s">
        <v>209</v>
      </c>
      <c r="E192" s="208">
        <v>17</v>
      </c>
      <c r="F192" s="139" t="s">
        <v>435</v>
      </c>
      <c r="G192" s="232" t="s">
        <v>412</v>
      </c>
      <c r="H192" s="130" t="s">
        <v>199</v>
      </c>
      <c r="I192" s="73">
        <v>5</v>
      </c>
      <c r="J192" s="131">
        <f t="shared" ref="J192:L192" si="58">T120</f>
        <v>14</v>
      </c>
      <c r="K192" s="131">
        <f t="shared" si="58"/>
        <v>8</v>
      </c>
      <c r="L192" s="207">
        <f t="shared" si="58"/>
        <v>1.75</v>
      </c>
      <c r="M192" s="7"/>
      <c r="N192" s="7"/>
      <c r="O192" s="7"/>
      <c r="P192" s="7"/>
      <c r="Q192" s="7"/>
      <c r="R192" s="7"/>
      <c r="S192" s="7"/>
      <c r="T192" s="7"/>
      <c r="U192" s="8"/>
      <c r="V192" s="7"/>
      <c r="W192" s="7"/>
      <c r="X192" s="93"/>
      <c r="Y192" s="93"/>
      <c r="Z192" s="93"/>
      <c r="AA192" s="93"/>
      <c r="AB192" s="93"/>
      <c r="AC192" s="93"/>
      <c r="AD192" s="93"/>
      <c r="AE192" s="93"/>
      <c r="AF192" s="93"/>
      <c r="AG192" s="93"/>
      <c r="AH192" s="93"/>
      <c r="AI192" s="93"/>
      <c r="AJ192" s="93"/>
      <c r="AK192" s="93"/>
      <c r="AL192" s="93"/>
      <c r="AM192" s="93"/>
      <c r="AN192" s="7"/>
      <c r="AO192" s="93"/>
    </row>
    <row r="193" spans="1:41" ht="15.75" customHeight="1">
      <c r="A193" s="93"/>
      <c r="B193" s="2"/>
      <c r="C193" s="93"/>
      <c r="D193" s="121" t="s">
        <v>209</v>
      </c>
      <c r="E193" s="208">
        <v>18</v>
      </c>
      <c r="F193" s="133" t="s">
        <v>436</v>
      </c>
      <c r="G193" s="232" t="s">
        <v>412</v>
      </c>
      <c r="H193" s="130" t="s">
        <v>199</v>
      </c>
      <c r="I193" s="134">
        <v>5</v>
      </c>
      <c r="J193" s="131">
        <f t="shared" ref="J193:L193" si="59">T121</f>
        <v>239</v>
      </c>
      <c r="K193" s="131">
        <f t="shared" si="59"/>
        <v>714</v>
      </c>
      <c r="L193" s="207">
        <f t="shared" si="59"/>
        <v>0.33473389355742295</v>
      </c>
      <c r="M193" s="7"/>
      <c r="N193" s="7"/>
      <c r="O193" s="7"/>
      <c r="P193" s="7"/>
      <c r="Q193" s="7"/>
      <c r="R193" s="7"/>
      <c r="S193" s="7"/>
      <c r="T193" s="7"/>
      <c r="U193" s="8"/>
      <c r="V193" s="7"/>
      <c r="W193" s="7"/>
      <c r="X193" s="93"/>
      <c r="Y193" s="93"/>
      <c r="Z193" s="93"/>
      <c r="AA193" s="93"/>
      <c r="AB193" s="93"/>
      <c r="AC193" s="93"/>
      <c r="AD193" s="93"/>
      <c r="AE193" s="93"/>
      <c r="AF193" s="93"/>
      <c r="AG193" s="93"/>
      <c r="AH193" s="93"/>
      <c r="AI193" s="93"/>
      <c r="AJ193" s="93"/>
      <c r="AK193" s="93"/>
      <c r="AL193" s="93"/>
      <c r="AM193" s="93"/>
      <c r="AN193" s="7"/>
      <c r="AO193" s="93"/>
    </row>
    <row r="194" spans="1:41" ht="15.75" customHeight="1">
      <c r="A194" s="93"/>
      <c r="B194" s="2"/>
      <c r="C194" s="93"/>
      <c r="D194" s="126" t="s">
        <v>209</v>
      </c>
      <c r="E194" s="208">
        <v>19</v>
      </c>
      <c r="F194" s="133" t="s">
        <v>438</v>
      </c>
      <c r="G194" s="232" t="s">
        <v>412</v>
      </c>
      <c r="H194" s="130" t="s">
        <v>199</v>
      </c>
      <c r="I194" s="134">
        <v>5</v>
      </c>
      <c r="J194" s="141">
        <f t="shared" ref="J194:L194" si="60">T122</f>
        <v>16</v>
      </c>
      <c r="K194" s="141">
        <f t="shared" si="60"/>
        <v>72</v>
      </c>
      <c r="L194" s="209">
        <f t="shared" si="60"/>
        <v>0.22222222222222221</v>
      </c>
      <c r="M194" s="7"/>
      <c r="N194" s="7"/>
      <c r="O194" s="7"/>
      <c r="P194" s="7"/>
      <c r="Q194" s="7"/>
      <c r="R194" s="7"/>
      <c r="S194" s="7"/>
      <c r="T194" s="7"/>
      <c r="U194" s="8"/>
      <c r="V194" s="7"/>
      <c r="W194" s="7"/>
      <c r="X194" s="93"/>
      <c r="Y194" s="93"/>
      <c r="Z194" s="93"/>
      <c r="AA194" s="93"/>
      <c r="AB194" s="93"/>
      <c r="AC194" s="93"/>
      <c r="AD194" s="93"/>
      <c r="AE194" s="93"/>
      <c r="AF194" s="93"/>
      <c r="AG194" s="93"/>
      <c r="AH194" s="93"/>
      <c r="AI194" s="93"/>
      <c r="AJ194" s="93"/>
      <c r="AK194" s="93"/>
      <c r="AL194" s="93"/>
      <c r="AM194" s="93"/>
      <c r="AN194" s="7"/>
      <c r="AO194" s="93"/>
    </row>
    <row r="195" spans="1:41" ht="15.75" customHeight="1">
      <c r="A195" s="93"/>
      <c r="B195" s="2"/>
      <c r="C195" s="93"/>
      <c r="D195" s="126" t="s">
        <v>437</v>
      </c>
      <c r="E195" s="208">
        <v>20</v>
      </c>
      <c r="F195" s="128" t="s">
        <v>203</v>
      </c>
      <c r="G195" s="232" t="s">
        <v>490</v>
      </c>
      <c r="H195" s="130" t="s">
        <v>199</v>
      </c>
      <c r="I195" s="138">
        <v>10</v>
      </c>
      <c r="J195" s="131">
        <f t="shared" ref="J195:L195" si="61">T82</f>
        <v>319</v>
      </c>
      <c r="K195" s="131">
        <f t="shared" si="61"/>
        <v>4095</v>
      </c>
      <c r="L195" s="207">
        <f t="shared" si="61"/>
        <v>7.7899877899877901E-2</v>
      </c>
      <c r="M195" s="7"/>
      <c r="N195" s="7"/>
      <c r="O195" s="7"/>
      <c r="P195" s="7"/>
      <c r="Q195" s="7"/>
      <c r="R195" s="7"/>
      <c r="S195" s="7"/>
      <c r="T195" s="7"/>
      <c r="U195" s="8"/>
      <c r="V195" s="7"/>
      <c r="W195" s="7"/>
      <c r="X195" s="93"/>
      <c r="Y195" s="93"/>
      <c r="Z195" s="93"/>
      <c r="AA195" s="93"/>
      <c r="AB195" s="93"/>
      <c r="AC195" s="93"/>
      <c r="AD195" s="93"/>
      <c r="AE195" s="93"/>
      <c r="AF195" s="93"/>
      <c r="AG195" s="93"/>
      <c r="AH195" s="93"/>
      <c r="AI195" s="93"/>
      <c r="AJ195" s="93"/>
      <c r="AK195" s="93"/>
      <c r="AL195" s="93"/>
      <c r="AM195" s="93"/>
      <c r="AN195" s="7"/>
      <c r="AO195" s="93"/>
    </row>
    <row r="196" spans="1:41" ht="15.75" customHeight="1">
      <c r="A196" s="93"/>
      <c r="B196" s="2"/>
      <c r="C196" s="93"/>
      <c r="D196" s="126" t="s">
        <v>204</v>
      </c>
      <c r="E196" s="208">
        <v>21</v>
      </c>
      <c r="F196" s="128" t="s">
        <v>205</v>
      </c>
      <c r="G196" s="232" t="s">
        <v>490</v>
      </c>
      <c r="H196" s="130" t="s">
        <v>199</v>
      </c>
      <c r="I196" s="73">
        <v>10</v>
      </c>
      <c r="J196" s="131">
        <f t="shared" ref="J196:L196" si="62">T94</f>
        <v>0</v>
      </c>
      <c r="K196" s="131">
        <f t="shared" si="62"/>
        <v>24.62</v>
      </c>
      <c r="L196" s="207">
        <f t="shared" si="62"/>
        <v>0</v>
      </c>
      <c r="M196" s="7"/>
      <c r="N196" s="7"/>
      <c r="O196" s="7"/>
      <c r="P196" s="7"/>
      <c r="Q196" s="7"/>
      <c r="R196" s="7"/>
      <c r="S196" s="7"/>
      <c r="T196" s="7"/>
      <c r="U196" s="8"/>
      <c r="V196" s="7"/>
      <c r="W196" s="7"/>
      <c r="X196" s="93"/>
      <c r="Y196" s="93"/>
      <c r="Z196" s="93"/>
      <c r="AA196" s="93"/>
      <c r="AB196" s="93"/>
      <c r="AC196" s="93"/>
      <c r="AD196" s="93"/>
      <c r="AE196" s="93"/>
      <c r="AF196" s="93"/>
      <c r="AG196" s="93"/>
      <c r="AH196" s="93"/>
      <c r="AI196" s="93"/>
      <c r="AJ196" s="93"/>
      <c r="AK196" s="93"/>
      <c r="AL196" s="93"/>
      <c r="AM196" s="93"/>
      <c r="AN196" s="7"/>
      <c r="AO196" s="93"/>
    </row>
    <row r="197" spans="1:41" ht="15.75" customHeight="1">
      <c r="A197" s="93"/>
      <c r="B197" s="2"/>
      <c r="C197" s="93"/>
      <c r="D197" s="126" t="s">
        <v>206</v>
      </c>
      <c r="E197" s="208">
        <v>22</v>
      </c>
      <c r="F197" s="128" t="s">
        <v>207</v>
      </c>
      <c r="G197" s="232" t="s">
        <v>490</v>
      </c>
      <c r="H197" s="130" t="s">
        <v>199</v>
      </c>
      <c r="I197" s="73">
        <v>10</v>
      </c>
      <c r="J197" s="131">
        <f t="shared" ref="J197:L197" si="63">T98</f>
        <v>206.33333333333331</v>
      </c>
      <c r="K197" s="131">
        <f t="shared" si="63"/>
        <v>1515.15</v>
      </c>
      <c r="L197" s="207">
        <f t="shared" si="63"/>
        <v>0.13618013618013616</v>
      </c>
      <c r="M197" s="7"/>
      <c r="N197" s="7"/>
      <c r="O197" s="7"/>
      <c r="P197" s="7"/>
      <c r="Q197" s="7"/>
      <c r="R197" s="7"/>
      <c r="S197" s="7"/>
      <c r="T197" s="7"/>
      <c r="U197" s="8"/>
      <c r="V197" s="7"/>
      <c r="W197" s="7"/>
      <c r="X197" s="93"/>
      <c r="Y197" s="93"/>
      <c r="Z197" s="93"/>
      <c r="AA197" s="93"/>
      <c r="AB197" s="93"/>
      <c r="AC197" s="93"/>
      <c r="AD197" s="93"/>
      <c r="AE197" s="93"/>
      <c r="AF197" s="93"/>
      <c r="AG197" s="93"/>
      <c r="AH197" s="93"/>
      <c r="AI197" s="93"/>
      <c r="AJ197" s="93"/>
      <c r="AK197" s="93"/>
      <c r="AL197" s="93"/>
      <c r="AM197" s="93"/>
      <c r="AN197" s="7"/>
      <c r="AO197" s="93"/>
    </row>
    <row r="198" spans="1:41" ht="15.75" customHeight="1">
      <c r="A198" s="93"/>
      <c r="B198" s="2"/>
      <c r="C198" s="93"/>
      <c r="D198" s="126" t="s">
        <v>206</v>
      </c>
      <c r="E198" s="208">
        <v>23</v>
      </c>
      <c r="F198" s="139" t="s">
        <v>208</v>
      </c>
      <c r="G198" s="232" t="s">
        <v>490</v>
      </c>
      <c r="H198" s="130" t="s">
        <v>199</v>
      </c>
      <c r="I198" s="73">
        <v>5</v>
      </c>
      <c r="J198" s="131">
        <f t="shared" ref="J198:L198" si="64">T101</f>
        <v>78.666666666666657</v>
      </c>
      <c r="K198" s="131">
        <f t="shared" si="64"/>
        <v>1515.15</v>
      </c>
      <c r="L198" s="207">
        <f t="shared" si="64"/>
        <v>5.1920051920051911E-2</v>
      </c>
      <c r="M198" s="7"/>
      <c r="N198" s="7"/>
      <c r="O198" s="7"/>
      <c r="P198" s="7"/>
      <c r="Q198" s="7"/>
      <c r="R198" s="7"/>
      <c r="S198" s="7"/>
      <c r="T198" s="7"/>
      <c r="U198" s="8"/>
      <c r="V198" s="7"/>
      <c r="W198" s="7"/>
      <c r="X198" s="93"/>
      <c r="Y198" s="93"/>
      <c r="Z198" s="93"/>
      <c r="AA198" s="93"/>
      <c r="AB198" s="93"/>
      <c r="AC198" s="93"/>
      <c r="AD198" s="93"/>
      <c r="AE198" s="93"/>
      <c r="AF198" s="93"/>
      <c r="AG198" s="93"/>
      <c r="AH198" s="93"/>
      <c r="AI198" s="93"/>
      <c r="AJ198" s="93"/>
      <c r="AK198" s="93"/>
      <c r="AL198" s="93"/>
      <c r="AM198" s="93"/>
      <c r="AN198" s="7"/>
      <c r="AO198" s="93"/>
    </row>
    <row r="199" spans="1:41" ht="15.75" customHeight="1">
      <c r="A199" s="93"/>
      <c r="B199" s="2"/>
      <c r="C199" s="93"/>
      <c r="D199" s="126" t="s">
        <v>227</v>
      </c>
      <c r="E199" s="208">
        <v>24</v>
      </c>
      <c r="F199" s="145" t="s">
        <v>439</v>
      </c>
      <c r="G199" s="206" t="s">
        <v>490</v>
      </c>
      <c r="H199" s="130" t="s">
        <v>199</v>
      </c>
      <c r="I199" s="140">
        <v>5</v>
      </c>
      <c r="J199" s="131">
        <f t="shared" ref="J199:L199" si="65">T131</f>
        <v>12</v>
      </c>
      <c r="K199" s="131">
        <f t="shared" si="65"/>
        <v>0</v>
      </c>
      <c r="L199" s="207">
        <f t="shared" si="65"/>
        <v>0</v>
      </c>
      <c r="M199" s="7"/>
      <c r="N199" s="7"/>
      <c r="O199" s="7"/>
      <c r="P199" s="7"/>
      <c r="Q199" s="7"/>
      <c r="R199" s="7"/>
      <c r="S199" s="7"/>
      <c r="T199" s="7"/>
      <c r="U199" s="8"/>
      <c r="V199" s="7"/>
      <c r="W199" s="7"/>
      <c r="X199" s="93"/>
      <c r="Y199" s="93"/>
      <c r="Z199" s="93"/>
      <c r="AA199" s="93"/>
      <c r="AB199" s="93"/>
      <c r="AC199" s="93"/>
      <c r="AD199" s="93"/>
      <c r="AE199" s="93"/>
      <c r="AF199" s="93"/>
      <c r="AG199" s="93"/>
      <c r="AH199" s="93"/>
      <c r="AI199" s="93"/>
      <c r="AJ199" s="93"/>
      <c r="AK199" s="93"/>
      <c r="AL199" s="93"/>
      <c r="AM199" s="93"/>
      <c r="AN199" s="7"/>
      <c r="AO199" s="93"/>
    </row>
    <row r="200" spans="1:41" ht="15.75" customHeight="1">
      <c r="A200" s="93"/>
      <c r="B200" s="2"/>
      <c r="C200" s="93"/>
      <c r="D200" s="126" t="s">
        <v>229</v>
      </c>
      <c r="E200" s="208">
        <v>25</v>
      </c>
      <c r="F200" s="145" t="s">
        <v>440</v>
      </c>
      <c r="G200" s="206" t="s">
        <v>490</v>
      </c>
      <c r="H200" s="130" t="s">
        <v>199</v>
      </c>
      <c r="I200" s="140">
        <v>5</v>
      </c>
      <c r="J200" s="131">
        <f t="shared" ref="J200:L200" si="66">T135</f>
        <v>12</v>
      </c>
      <c r="K200" s="131">
        <f t="shared" si="66"/>
        <v>0</v>
      </c>
      <c r="L200" s="207">
        <f t="shared" si="66"/>
        <v>0</v>
      </c>
      <c r="M200" s="7"/>
      <c r="N200" s="7"/>
      <c r="O200" s="7"/>
      <c r="P200" s="7"/>
      <c r="Q200" s="7"/>
      <c r="R200" s="7"/>
      <c r="S200" s="7"/>
      <c r="T200" s="7"/>
      <c r="U200" s="8"/>
      <c r="V200" s="7"/>
      <c r="W200" s="7"/>
      <c r="X200" s="93"/>
      <c r="Y200" s="93"/>
      <c r="Z200" s="93"/>
      <c r="AA200" s="93"/>
      <c r="AB200" s="93"/>
      <c r="AC200" s="93"/>
      <c r="AD200" s="93"/>
      <c r="AE200" s="93"/>
      <c r="AF200" s="93"/>
      <c r="AG200" s="93"/>
      <c r="AH200" s="93"/>
      <c r="AI200" s="93"/>
      <c r="AJ200" s="93"/>
      <c r="AK200" s="93"/>
      <c r="AL200" s="93"/>
      <c r="AM200" s="93"/>
      <c r="AN200" s="7"/>
      <c r="AO200" s="93"/>
    </row>
    <row r="201" spans="1:41" ht="15.75" customHeight="1">
      <c r="A201" s="93"/>
      <c r="B201" s="2"/>
      <c r="C201" s="93"/>
      <c r="D201" s="126" t="s">
        <v>230</v>
      </c>
      <c r="E201" s="208">
        <v>26</v>
      </c>
      <c r="F201" s="145" t="s">
        <v>442</v>
      </c>
      <c r="G201" s="206" t="s">
        <v>490</v>
      </c>
      <c r="H201" s="130" t="s">
        <v>199</v>
      </c>
      <c r="I201" s="140">
        <v>5</v>
      </c>
      <c r="J201" s="131">
        <f t="shared" ref="J201:L201" si="67">T139</f>
        <v>12</v>
      </c>
      <c r="K201" s="131">
        <f t="shared" si="67"/>
        <v>0</v>
      </c>
      <c r="L201" s="207">
        <f t="shared" si="67"/>
        <v>0</v>
      </c>
      <c r="M201" s="7"/>
      <c r="N201" s="7"/>
      <c r="O201" s="7"/>
      <c r="P201" s="7"/>
      <c r="Q201" s="7"/>
      <c r="R201" s="7"/>
      <c r="S201" s="7"/>
      <c r="T201" s="7"/>
      <c r="U201" s="8"/>
      <c r="V201" s="7"/>
      <c r="W201" s="7"/>
      <c r="X201" s="93"/>
      <c r="Y201" s="93"/>
      <c r="Z201" s="93"/>
      <c r="AA201" s="93"/>
      <c r="AB201" s="93"/>
      <c r="AC201" s="93"/>
      <c r="AD201" s="93"/>
      <c r="AE201" s="93"/>
      <c r="AF201" s="93"/>
      <c r="AG201" s="93"/>
      <c r="AH201" s="93"/>
      <c r="AI201" s="93"/>
      <c r="AJ201" s="93"/>
      <c r="AK201" s="93"/>
      <c r="AL201" s="93"/>
      <c r="AM201" s="93"/>
      <c r="AN201" s="7"/>
      <c r="AO201" s="93"/>
    </row>
    <row r="202" spans="1:41" ht="15.75" customHeight="1">
      <c r="A202" s="93"/>
      <c r="B202" s="2"/>
      <c r="C202" s="93"/>
      <c r="D202" s="126" t="s">
        <v>441</v>
      </c>
      <c r="E202" s="208">
        <v>27</v>
      </c>
      <c r="F202" s="133" t="s">
        <v>443</v>
      </c>
      <c r="G202" s="206" t="s">
        <v>490</v>
      </c>
      <c r="H202" s="130" t="s">
        <v>199</v>
      </c>
      <c r="I202" s="140">
        <v>10</v>
      </c>
      <c r="J202" s="131">
        <f t="shared" ref="J202:L202" si="68">T147</f>
        <v>12</v>
      </c>
      <c r="K202" s="131">
        <f t="shared" si="68"/>
        <v>36</v>
      </c>
      <c r="L202" s="207">
        <f t="shared" si="68"/>
        <v>0.33333333333333331</v>
      </c>
      <c r="M202" s="7"/>
      <c r="N202" s="7"/>
      <c r="O202" s="7"/>
      <c r="P202" s="7"/>
      <c r="Q202" s="7"/>
      <c r="R202" s="7"/>
      <c r="S202" s="7"/>
      <c r="T202" s="7"/>
      <c r="U202" s="8"/>
      <c r="V202" s="7"/>
      <c r="W202" s="7"/>
      <c r="X202" s="93"/>
      <c r="Y202" s="93"/>
      <c r="Z202" s="93"/>
      <c r="AA202" s="93"/>
      <c r="AB202" s="93"/>
      <c r="AC202" s="93"/>
      <c r="AD202" s="93"/>
      <c r="AE202" s="93"/>
      <c r="AF202" s="93"/>
      <c r="AG202" s="93"/>
      <c r="AH202" s="93"/>
      <c r="AI202" s="93"/>
      <c r="AJ202" s="93"/>
      <c r="AK202" s="93"/>
      <c r="AL202" s="93"/>
      <c r="AM202" s="93"/>
      <c r="AN202" s="7"/>
      <c r="AO202" s="93"/>
    </row>
    <row r="203" spans="1:41" ht="15.75" customHeight="1">
      <c r="A203" s="93"/>
      <c r="B203" s="2"/>
      <c r="C203" s="93"/>
      <c r="D203" s="121" t="s">
        <v>234</v>
      </c>
      <c r="E203" s="208">
        <v>28</v>
      </c>
      <c r="F203" s="146" t="s">
        <v>444</v>
      </c>
      <c r="G203" s="206" t="s">
        <v>412</v>
      </c>
      <c r="H203" s="130" t="s">
        <v>199</v>
      </c>
      <c r="I203" s="140">
        <v>5</v>
      </c>
      <c r="J203" s="131">
        <f t="shared" ref="J203:L203" si="69">T152</f>
        <v>12</v>
      </c>
      <c r="K203" s="131">
        <f t="shared" si="69"/>
        <v>12</v>
      </c>
      <c r="L203" s="207">
        <f t="shared" si="69"/>
        <v>1</v>
      </c>
      <c r="M203" s="7"/>
      <c r="N203" s="7"/>
      <c r="O203" s="7"/>
      <c r="P203" s="7"/>
      <c r="Q203" s="7"/>
      <c r="R203" s="7"/>
      <c r="S203" s="7"/>
      <c r="T203" s="7"/>
      <c r="U203" s="8"/>
      <c r="V203" s="7"/>
      <c r="W203" s="7"/>
      <c r="X203" s="93"/>
      <c r="Y203" s="93"/>
      <c r="Z203" s="93"/>
      <c r="AA203" s="93"/>
      <c r="AB203" s="93"/>
      <c r="AC203" s="93"/>
      <c r="AD203" s="93"/>
      <c r="AE203" s="93"/>
      <c r="AF203" s="93"/>
      <c r="AG203" s="93"/>
      <c r="AH203" s="93"/>
      <c r="AI203" s="93"/>
      <c r="AJ203" s="93"/>
      <c r="AK203" s="93"/>
      <c r="AL203" s="93"/>
      <c r="AM203" s="93"/>
      <c r="AN203" s="7"/>
      <c r="AO203" s="93"/>
    </row>
    <row r="204" spans="1:41" ht="15.75" customHeight="1">
      <c r="A204" s="93"/>
      <c r="B204" s="2"/>
      <c r="C204" s="93"/>
      <c r="D204" s="121" t="s">
        <v>209</v>
      </c>
      <c r="E204" s="208">
        <v>29</v>
      </c>
      <c r="F204" s="133" t="s">
        <v>445</v>
      </c>
      <c r="G204" s="206" t="s">
        <v>412</v>
      </c>
      <c r="H204" s="130" t="s">
        <v>199</v>
      </c>
      <c r="I204" s="140">
        <v>5</v>
      </c>
      <c r="J204" s="131">
        <f t="shared" ref="J204:L204" si="70">T153</f>
        <v>12</v>
      </c>
      <c r="K204" s="131">
        <f t="shared" si="70"/>
        <v>72</v>
      </c>
      <c r="L204" s="207">
        <f t="shared" si="70"/>
        <v>0.16666666666666666</v>
      </c>
      <c r="M204" s="7"/>
      <c r="N204" s="7"/>
      <c r="O204" s="7"/>
      <c r="P204" s="7"/>
      <c r="Q204" s="7"/>
      <c r="R204" s="7"/>
      <c r="S204" s="7"/>
      <c r="T204" s="7"/>
      <c r="U204" s="8"/>
      <c r="V204" s="7"/>
      <c r="W204" s="7"/>
      <c r="X204" s="93"/>
      <c r="Y204" s="93"/>
      <c r="Z204" s="93"/>
      <c r="AA204" s="93"/>
      <c r="AB204" s="93"/>
      <c r="AC204" s="93"/>
      <c r="AD204" s="93"/>
      <c r="AE204" s="93"/>
      <c r="AF204" s="93"/>
      <c r="AG204" s="93"/>
      <c r="AH204" s="93"/>
      <c r="AI204" s="93"/>
      <c r="AJ204" s="93"/>
      <c r="AK204" s="93"/>
      <c r="AL204" s="93"/>
      <c r="AM204" s="93"/>
      <c r="AN204" s="7"/>
      <c r="AO204" s="93"/>
    </row>
    <row r="205" spans="1:41" ht="15.75" customHeight="1">
      <c r="A205" s="93"/>
      <c r="B205" s="2"/>
      <c r="C205" s="93"/>
      <c r="D205" s="126" t="s">
        <v>197</v>
      </c>
      <c r="E205" s="208">
        <v>30</v>
      </c>
      <c r="F205" s="202" t="s">
        <v>446</v>
      </c>
      <c r="G205" s="205" t="s">
        <v>490</v>
      </c>
      <c r="H205" s="130" t="s">
        <v>219</v>
      </c>
      <c r="I205" s="138">
        <v>10</v>
      </c>
      <c r="J205" s="131">
        <f t="shared" ref="J205:L205" si="71">T113</f>
        <v>1</v>
      </c>
      <c r="K205" s="131">
        <f t="shared" si="71"/>
        <v>0</v>
      </c>
      <c r="L205" s="210">
        <f t="shared" si="71"/>
        <v>166.66666666666666</v>
      </c>
      <c r="M205" s="7"/>
      <c r="N205" s="7"/>
      <c r="O205" s="7"/>
      <c r="P205" s="7"/>
      <c r="Q205" s="7"/>
      <c r="R205" s="7"/>
      <c r="S205" s="7"/>
      <c r="T205" s="7"/>
      <c r="U205" s="8"/>
      <c r="V205" s="7"/>
      <c r="W205" s="7"/>
      <c r="X205" s="93"/>
      <c r="Y205" s="93"/>
      <c r="Z205" s="93"/>
      <c r="AA205" s="93"/>
      <c r="AB205" s="93"/>
      <c r="AC205" s="93"/>
      <c r="AD205" s="93"/>
      <c r="AE205" s="93"/>
      <c r="AF205" s="93"/>
      <c r="AG205" s="93"/>
      <c r="AH205" s="93"/>
      <c r="AI205" s="93"/>
      <c r="AJ205" s="93"/>
      <c r="AK205" s="93"/>
      <c r="AL205" s="93"/>
      <c r="AM205" s="93"/>
      <c r="AN205" s="7"/>
      <c r="AO205" s="93"/>
    </row>
    <row r="206" spans="1:41" ht="15.75" customHeight="1">
      <c r="A206" s="93"/>
      <c r="B206" s="2"/>
      <c r="C206" s="93"/>
      <c r="D206" s="121" t="s">
        <v>202</v>
      </c>
      <c r="E206" s="208">
        <v>31</v>
      </c>
      <c r="F206" s="128" t="s">
        <v>447</v>
      </c>
      <c r="G206" s="232" t="s">
        <v>490</v>
      </c>
      <c r="H206" s="130" t="s">
        <v>199</v>
      </c>
      <c r="I206" s="138">
        <v>2</v>
      </c>
      <c r="J206" s="131">
        <f t="shared" ref="J206:L206" si="72">T88</f>
        <v>7</v>
      </c>
      <c r="K206" s="131">
        <f t="shared" si="72"/>
        <v>4095</v>
      </c>
      <c r="L206" s="207">
        <f t="shared" si="72"/>
        <v>1.7094017094017093</v>
      </c>
      <c r="M206" s="7"/>
      <c r="N206" s="7"/>
      <c r="O206" s="7"/>
      <c r="P206" s="7"/>
      <c r="Q206" s="7"/>
      <c r="R206" s="7"/>
      <c r="S206" s="7"/>
      <c r="T206" s="7"/>
      <c r="U206" s="8"/>
      <c r="V206" s="7"/>
      <c r="W206" s="7"/>
      <c r="X206" s="93"/>
      <c r="Y206" s="93"/>
      <c r="Z206" s="93"/>
      <c r="AA206" s="93"/>
      <c r="AB206" s="93"/>
      <c r="AC206" s="93"/>
      <c r="AD206" s="93"/>
      <c r="AE206" s="93"/>
      <c r="AF206" s="93"/>
      <c r="AG206" s="93"/>
      <c r="AH206" s="93"/>
      <c r="AI206" s="93"/>
      <c r="AJ206" s="93"/>
      <c r="AK206" s="93"/>
      <c r="AL206" s="93"/>
      <c r="AM206" s="93"/>
      <c r="AN206" s="7"/>
      <c r="AO206" s="93"/>
    </row>
    <row r="207" spans="1:41" ht="15.75" customHeight="1">
      <c r="A207" s="93"/>
      <c r="B207" s="2"/>
      <c r="C207" s="93"/>
      <c r="D207" s="93"/>
      <c r="E207" s="4"/>
      <c r="F207" s="4"/>
      <c r="G207" s="109"/>
      <c r="H207" s="7"/>
      <c r="I207" s="7"/>
      <c r="J207" s="7"/>
      <c r="K207" s="7"/>
      <c r="L207" s="7"/>
      <c r="M207" s="7"/>
      <c r="N207" s="7"/>
      <c r="O207" s="7"/>
      <c r="P207" s="7"/>
      <c r="Q207" s="7"/>
      <c r="R207" s="7"/>
      <c r="S207" s="7"/>
      <c r="T207" s="7"/>
      <c r="U207" s="8"/>
      <c r="V207" s="7"/>
      <c r="W207" s="7"/>
      <c r="X207" s="93"/>
      <c r="Y207" s="93"/>
      <c r="Z207" s="93"/>
      <c r="AA207" s="93"/>
      <c r="AB207" s="93"/>
      <c r="AC207" s="93"/>
      <c r="AD207" s="93"/>
      <c r="AE207" s="93"/>
      <c r="AF207" s="93"/>
      <c r="AG207" s="93"/>
      <c r="AH207" s="93"/>
      <c r="AI207" s="93"/>
      <c r="AJ207" s="93"/>
      <c r="AK207" s="93"/>
      <c r="AL207" s="93"/>
      <c r="AM207" s="93"/>
      <c r="AN207" s="7"/>
      <c r="AO207" s="93"/>
    </row>
    <row r="208" spans="1:41" ht="15.75" customHeight="1">
      <c r="A208" s="93"/>
      <c r="B208" s="2"/>
      <c r="C208" s="93"/>
      <c r="D208" s="93"/>
      <c r="E208" s="4"/>
      <c r="F208" s="4"/>
      <c r="G208" s="109"/>
      <c r="H208" s="7"/>
      <c r="I208" s="7"/>
      <c r="J208" s="7"/>
      <c r="K208" s="7"/>
      <c r="L208" s="7"/>
      <c r="M208" s="7"/>
      <c r="N208" s="7"/>
      <c r="O208" s="7"/>
      <c r="P208" s="7"/>
      <c r="Q208" s="7"/>
      <c r="R208" s="7"/>
      <c r="S208" s="7"/>
      <c r="T208" s="7"/>
      <c r="U208" s="8"/>
      <c r="V208" s="7"/>
      <c r="W208" s="7"/>
      <c r="X208" s="93"/>
      <c r="Y208" s="93"/>
      <c r="Z208" s="93"/>
      <c r="AA208" s="93"/>
      <c r="AB208" s="93"/>
      <c r="AC208" s="93"/>
      <c r="AD208" s="93"/>
      <c r="AE208" s="93"/>
      <c r="AF208" s="93"/>
      <c r="AG208" s="93"/>
      <c r="AH208" s="93"/>
      <c r="AI208" s="93"/>
      <c r="AJ208" s="93"/>
      <c r="AK208" s="93"/>
      <c r="AL208" s="93"/>
      <c r="AM208" s="93"/>
      <c r="AN208" s="7"/>
      <c r="AO208" s="93"/>
    </row>
    <row r="209" spans="1:41" ht="15.75" customHeight="1">
      <c r="A209" s="93"/>
      <c r="B209" s="2"/>
      <c r="C209" s="93"/>
      <c r="D209" s="93"/>
      <c r="E209" s="4"/>
      <c r="F209" s="4"/>
      <c r="G209" s="109"/>
      <c r="H209" s="7"/>
      <c r="I209" s="7"/>
      <c r="J209" s="7"/>
      <c r="K209" s="7"/>
      <c r="L209" s="7"/>
      <c r="M209" s="7"/>
      <c r="N209" s="7"/>
      <c r="O209" s="7"/>
      <c r="P209" s="7"/>
      <c r="Q209" s="7"/>
      <c r="R209" s="7"/>
      <c r="S209" s="7"/>
      <c r="T209" s="7"/>
      <c r="U209" s="8"/>
      <c r="V209" s="7"/>
      <c r="W209" s="7"/>
      <c r="X209" s="93"/>
      <c r="Y209" s="93"/>
      <c r="Z209" s="93"/>
      <c r="AA209" s="93"/>
      <c r="AB209" s="93"/>
      <c r="AC209" s="93"/>
      <c r="AD209" s="93"/>
      <c r="AE209" s="93"/>
      <c r="AF209" s="93"/>
      <c r="AG209" s="93"/>
      <c r="AH209" s="93"/>
      <c r="AI209" s="93"/>
      <c r="AJ209" s="93"/>
      <c r="AK209" s="93"/>
      <c r="AL209" s="93"/>
      <c r="AM209" s="93"/>
      <c r="AN209" s="7"/>
      <c r="AO209" s="93"/>
    </row>
    <row r="210" spans="1:41" ht="15.75" customHeight="1">
      <c r="A210" s="93"/>
      <c r="B210" s="2"/>
      <c r="C210" s="93"/>
      <c r="D210" s="93"/>
      <c r="E210" s="4"/>
      <c r="F210" s="4"/>
      <c r="G210" s="109"/>
      <c r="H210" s="7"/>
      <c r="I210" s="7"/>
      <c r="J210" s="7"/>
      <c r="K210" s="7"/>
      <c r="L210" s="7"/>
      <c r="M210" s="7"/>
      <c r="N210" s="7"/>
      <c r="O210" s="7"/>
      <c r="P210" s="7"/>
      <c r="Q210" s="7"/>
      <c r="R210" s="7"/>
      <c r="S210" s="7"/>
      <c r="T210" s="7"/>
      <c r="U210" s="8"/>
      <c r="V210" s="7"/>
      <c r="W210" s="7"/>
      <c r="X210" s="93"/>
      <c r="Y210" s="93"/>
      <c r="Z210" s="93"/>
      <c r="AA210" s="93"/>
      <c r="AB210" s="93"/>
      <c r="AC210" s="93"/>
      <c r="AD210" s="93"/>
      <c r="AE210" s="93"/>
      <c r="AF210" s="93"/>
      <c r="AG210" s="93"/>
      <c r="AH210" s="93"/>
      <c r="AI210" s="93"/>
      <c r="AJ210" s="93"/>
      <c r="AK210" s="93"/>
      <c r="AL210" s="93"/>
      <c r="AM210" s="93"/>
      <c r="AN210" s="7"/>
      <c r="AO210" s="93"/>
    </row>
    <row r="211" spans="1:41" ht="15.75" customHeight="1">
      <c r="A211" s="93"/>
      <c r="B211" s="2"/>
      <c r="C211" s="93"/>
      <c r="D211" s="93"/>
      <c r="E211" s="4"/>
      <c r="F211" s="4"/>
      <c r="G211" s="109"/>
      <c r="H211" s="7"/>
      <c r="I211" s="7"/>
      <c r="J211" s="7"/>
      <c r="K211" s="7"/>
      <c r="L211" s="7"/>
      <c r="M211" s="7"/>
      <c r="N211" s="7"/>
      <c r="O211" s="7"/>
      <c r="P211" s="7"/>
      <c r="Q211" s="7"/>
      <c r="R211" s="7"/>
      <c r="S211" s="7"/>
      <c r="T211" s="7"/>
      <c r="U211" s="8"/>
      <c r="V211" s="7"/>
      <c r="W211" s="7"/>
      <c r="X211" s="93"/>
      <c r="Y211" s="93"/>
      <c r="Z211" s="93"/>
      <c r="AA211" s="93"/>
      <c r="AB211" s="93"/>
      <c r="AC211" s="93"/>
      <c r="AD211" s="93"/>
      <c r="AE211" s="93"/>
      <c r="AF211" s="93"/>
      <c r="AG211" s="93"/>
      <c r="AH211" s="93"/>
      <c r="AI211" s="93"/>
      <c r="AJ211" s="93"/>
      <c r="AK211" s="93"/>
      <c r="AL211" s="93"/>
      <c r="AM211" s="93"/>
      <c r="AN211" s="7"/>
      <c r="AO211" s="93"/>
    </row>
    <row r="212" spans="1:41" ht="15.75" customHeight="1">
      <c r="A212" s="93"/>
      <c r="B212" s="2"/>
      <c r="C212" s="93"/>
      <c r="D212" s="93"/>
      <c r="E212" s="4"/>
      <c r="F212" s="4"/>
      <c r="G212" s="109"/>
      <c r="H212" s="7"/>
      <c r="I212" s="7"/>
      <c r="J212" s="7"/>
      <c r="K212" s="7"/>
      <c r="L212" s="7"/>
      <c r="M212" s="7"/>
      <c r="N212" s="7"/>
      <c r="O212" s="7"/>
      <c r="P212" s="7"/>
      <c r="Q212" s="7"/>
      <c r="R212" s="7"/>
      <c r="S212" s="7"/>
      <c r="T212" s="7"/>
      <c r="U212" s="8"/>
      <c r="V212" s="7"/>
      <c r="W212" s="7"/>
      <c r="X212" s="93"/>
      <c r="Y212" s="93"/>
      <c r="Z212" s="93"/>
      <c r="AA212" s="93"/>
      <c r="AB212" s="93"/>
      <c r="AC212" s="93"/>
      <c r="AD212" s="93"/>
      <c r="AE212" s="93"/>
      <c r="AF212" s="93"/>
      <c r="AG212" s="93"/>
      <c r="AH212" s="93"/>
      <c r="AI212" s="93"/>
      <c r="AJ212" s="93"/>
      <c r="AK212" s="93"/>
      <c r="AL212" s="93"/>
      <c r="AM212" s="93"/>
      <c r="AN212" s="7"/>
      <c r="AO212" s="93"/>
    </row>
    <row r="213" spans="1:41" ht="15.75" customHeight="1">
      <c r="A213" s="93"/>
      <c r="B213" s="2"/>
      <c r="C213" s="93"/>
      <c r="D213" s="93"/>
      <c r="E213" s="4"/>
      <c r="F213" s="4"/>
      <c r="G213" s="109"/>
      <c r="H213" s="7"/>
      <c r="I213" s="7"/>
      <c r="J213" s="7"/>
      <c r="K213" s="7"/>
      <c r="L213" s="7"/>
      <c r="M213" s="7"/>
      <c r="N213" s="7"/>
      <c r="O213" s="7"/>
      <c r="P213" s="7"/>
      <c r="Q213" s="7"/>
      <c r="R213" s="7"/>
      <c r="S213" s="7"/>
      <c r="T213" s="7"/>
      <c r="U213" s="8"/>
      <c r="V213" s="7"/>
      <c r="W213" s="7"/>
      <c r="X213" s="93"/>
      <c r="Y213" s="93"/>
      <c r="Z213" s="93"/>
      <c r="AA213" s="93"/>
      <c r="AB213" s="93"/>
      <c r="AC213" s="93"/>
      <c r="AD213" s="93"/>
      <c r="AE213" s="93"/>
      <c r="AF213" s="93"/>
      <c r="AG213" s="93"/>
      <c r="AH213" s="93"/>
      <c r="AI213" s="93"/>
      <c r="AJ213" s="93"/>
      <c r="AK213" s="93"/>
      <c r="AL213" s="93"/>
      <c r="AM213" s="93"/>
      <c r="AN213" s="7"/>
      <c r="AO213" s="93"/>
    </row>
    <row r="214" spans="1:41" ht="15.75" customHeight="1">
      <c r="A214" s="93"/>
      <c r="B214" s="2"/>
      <c r="C214" s="93"/>
      <c r="D214" s="93"/>
      <c r="E214" s="4"/>
      <c r="F214" s="4"/>
      <c r="G214" s="109"/>
      <c r="H214" s="7"/>
      <c r="I214" s="7"/>
      <c r="J214" s="7"/>
      <c r="K214" s="7"/>
      <c r="L214" s="7"/>
      <c r="M214" s="7"/>
      <c r="N214" s="7"/>
      <c r="O214" s="7"/>
      <c r="P214" s="7"/>
      <c r="Q214" s="7"/>
      <c r="R214" s="7"/>
      <c r="S214" s="7"/>
      <c r="T214" s="7"/>
      <c r="U214" s="8"/>
      <c r="V214" s="7"/>
      <c r="W214" s="7"/>
      <c r="X214" s="93"/>
      <c r="Y214" s="93"/>
      <c r="Z214" s="93"/>
      <c r="AA214" s="93"/>
      <c r="AB214" s="93"/>
      <c r="AC214" s="93"/>
      <c r="AD214" s="93"/>
      <c r="AE214" s="93"/>
      <c r="AF214" s="93"/>
      <c r="AG214" s="93"/>
      <c r="AH214" s="93"/>
      <c r="AI214" s="93"/>
      <c r="AJ214" s="93"/>
      <c r="AK214" s="93"/>
      <c r="AL214" s="93"/>
      <c r="AM214" s="93"/>
      <c r="AN214" s="7"/>
      <c r="AO214" s="93"/>
    </row>
    <row r="215" spans="1:41" ht="15.75" customHeight="1">
      <c r="A215" s="93"/>
      <c r="B215" s="2"/>
      <c r="C215" s="93"/>
      <c r="D215" s="93"/>
      <c r="E215" s="4"/>
      <c r="F215" s="4"/>
      <c r="G215" s="109"/>
      <c r="H215" s="7"/>
      <c r="I215" s="7"/>
      <c r="J215" s="7"/>
      <c r="K215" s="7"/>
      <c r="L215" s="7"/>
      <c r="M215" s="7"/>
      <c r="N215" s="7"/>
      <c r="O215" s="7"/>
      <c r="P215" s="7"/>
      <c r="Q215" s="7"/>
      <c r="R215" s="7"/>
      <c r="S215" s="7"/>
      <c r="T215" s="7"/>
      <c r="U215" s="8"/>
      <c r="V215" s="7"/>
      <c r="W215" s="7"/>
      <c r="X215" s="93"/>
      <c r="Y215" s="93"/>
      <c r="Z215" s="93"/>
      <c r="AA215" s="93"/>
      <c r="AB215" s="93"/>
      <c r="AC215" s="93"/>
      <c r="AD215" s="93"/>
      <c r="AE215" s="93"/>
      <c r="AF215" s="93"/>
      <c r="AG215" s="93"/>
      <c r="AH215" s="93"/>
      <c r="AI215" s="93"/>
      <c r="AJ215" s="93"/>
      <c r="AK215" s="93"/>
      <c r="AL215" s="93"/>
      <c r="AM215" s="93"/>
      <c r="AN215" s="7"/>
      <c r="AO215" s="93"/>
    </row>
    <row r="216" spans="1:41" ht="15.75" customHeight="1">
      <c r="A216" s="93"/>
      <c r="B216" s="2"/>
      <c r="C216" s="93"/>
      <c r="D216" s="93"/>
      <c r="E216" s="4"/>
      <c r="F216" s="4"/>
      <c r="G216" s="109"/>
      <c r="H216" s="7"/>
      <c r="I216" s="7"/>
      <c r="J216" s="7"/>
      <c r="K216" s="7"/>
      <c r="L216" s="7"/>
      <c r="M216" s="7"/>
      <c r="N216" s="7"/>
      <c r="O216" s="7"/>
      <c r="P216" s="7"/>
      <c r="Q216" s="7"/>
      <c r="R216" s="7"/>
      <c r="S216" s="7"/>
      <c r="T216" s="7"/>
      <c r="U216" s="8"/>
      <c r="V216" s="7"/>
      <c r="W216" s="7"/>
      <c r="X216" s="93"/>
      <c r="Y216" s="93"/>
      <c r="Z216" s="93"/>
      <c r="AA216" s="93"/>
      <c r="AB216" s="93"/>
      <c r="AC216" s="93"/>
      <c r="AD216" s="93"/>
      <c r="AE216" s="93"/>
      <c r="AF216" s="93"/>
      <c r="AG216" s="93"/>
      <c r="AH216" s="93"/>
      <c r="AI216" s="93"/>
      <c r="AJ216" s="93"/>
      <c r="AK216" s="93"/>
      <c r="AL216" s="93"/>
      <c r="AM216" s="93"/>
      <c r="AN216" s="7"/>
      <c r="AO216" s="93"/>
    </row>
    <row r="217" spans="1:41" ht="15.75" customHeight="1">
      <c r="A217" s="93"/>
      <c r="B217" s="2"/>
      <c r="C217" s="93"/>
      <c r="D217" s="93"/>
      <c r="E217" s="4"/>
      <c r="F217" s="4"/>
      <c r="G217" s="109"/>
      <c r="H217" s="7"/>
      <c r="I217" s="7"/>
      <c r="J217" s="7"/>
      <c r="K217" s="7"/>
      <c r="L217" s="7"/>
      <c r="M217" s="7"/>
      <c r="N217" s="7"/>
      <c r="O217" s="7"/>
      <c r="P217" s="7"/>
      <c r="Q217" s="7"/>
      <c r="R217" s="7"/>
      <c r="S217" s="7"/>
      <c r="T217" s="7"/>
      <c r="U217" s="8"/>
      <c r="V217" s="7"/>
      <c r="W217" s="7"/>
      <c r="X217" s="93"/>
      <c r="Y217" s="93"/>
      <c r="Z217" s="93"/>
      <c r="AA217" s="93"/>
      <c r="AB217" s="93"/>
      <c r="AC217" s="93"/>
      <c r="AD217" s="93"/>
      <c r="AE217" s="93"/>
      <c r="AF217" s="93"/>
      <c r="AG217" s="93"/>
      <c r="AH217" s="93"/>
      <c r="AI217" s="93"/>
      <c r="AJ217" s="93"/>
      <c r="AK217" s="93"/>
      <c r="AL217" s="93"/>
      <c r="AM217" s="93"/>
      <c r="AN217" s="7"/>
      <c r="AO217" s="93"/>
    </row>
    <row r="218" spans="1:41" ht="15.75" customHeight="1">
      <c r="A218" s="93"/>
      <c r="B218" s="2"/>
      <c r="C218" s="93"/>
      <c r="D218" s="93"/>
      <c r="E218" s="4"/>
      <c r="F218" s="4"/>
      <c r="G218" s="109"/>
      <c r="H218" s="7"/>
      <c r="I218" s="7"/>
      <c r="J218" s="7"/>
      <c r="K218" s="7"/>
      <c r="L218" s="7"/>
      <c r="M218" s="7"/>
      <c r="N218" s="7"/>
      <c r="O218" s="7"/>
      <c r="P218" s="7"/>
      <c r="Q218" s="7"/>
      <c r="R218" s="7"/>
      <c r="S218" s="7"/>
      <c r="T218" s="7"/>
      <c r="U218" s="8"/>
      <c r="V218" s="7"/>
      <c r="W218" s="7"/>
      <c r="X218" s="93"/>
      <c r="Y218" s="93"/>
      <c r="Z218" s="93"/>
      <c r="AA218" s="93"/>
      <c r="AB218" s="93"/>
      <c r="AC218" s="93"/>
      <c r="AD218" s="93"/>
      <c r="AE218" s="93"/>
      <c r="AF218" s="93"/>
      <c r="AG218" s="93"/>
      <c r="AH218" s="93"/>
      <c r="AI218" s="93"/>
      <c r="AJ218" s="93"/>
      <c r="AK218" s="93"/>
      <c r="AL218" s="93"/>
      <c r="AM218" s="93"/>
      <c r="AN218" s="7"/>
      <c r="AO218" s="93"/>
    </row>
    <row r="219" spans="1:41" ht="15.75" customHeight="1">
      <c r="A219" s="93"/>
      <c r="B219" s="2"/>
      <c r="C219" s="93"/>
      <c r="D219" s="93"/>
      <c r="E219" s="4"/>
      <c r="F219" s="4"/>
      <c r="G219" s="109"/>
      <c r="H219" s="7"/>
      <c r="I219" s="7"/>
      <c r="J219" s="7"/>
      <c r="K219" s="7"/>
      <c r="L219" s="7"/>
      <c r="M219" s="7"/>
      <c r="N219" s="7"/>
      <c r="O219" s="7"/>
      <c r="P219" s="7"/>
      <c r="Q219" s="7"/>
      <c r="R219" s="7"/>
      <c r="S219" s="7"/>
      <c r="T219" s="7"/>
      <c r="U219" s="8"/>
      <c r="V219" s="7"/>
      <c r="W219" s="7"/>
      <c r="X219" s="93"/>
      <c r="Y219" s="93"/>
      <c r="Z219" s="93"/>
      <c r="AA219" s="93"/>
      <c r="AB219" s="93"/>
      <c r="AC219" s="93"/>
      <c r="AD219" s="93"/>
      <c r="AE219" s="93"/>
      <c r="AF219" s="93"/>
      <c r="AG219" s="93"/>
      <c r="AH219" s="93"/>
      <c r="AI219" s="93"/>
      <c r="AJ219" s="93"/>
      <c r="AK219" s="93"/>
      <c r="AL219" s="93"/>
      <c r="AM219" s="93"/>
      <c r="AN219" s="7"/>
      <c r="AO219" s="93"/>
    </row>
    <row r="220" spans="1:41" ht="15.75" customHeight="1">
      <c r="A220" s="93"/>
      <c r="B220" s="2"/>
      <c r="C220" s="93"/>
      <c r="D220" s="93"/>
      <c r="E220" s="4"/>
      <c r="F220" s="4"/>
      <c r="G220" s="109"/>
      <c r="H220" s="7"/>
      <c r="I220" s="7"/>
      <c r="J220" s="7"/>
      <c r="K220" s="7"/>
      <c r="L220" s="7"/>
      <c r="M220" s="7"/>
      <c r="N220" s="7"/>
      <c r="O220" s="7"/>
      <c r="P220" s="7"/>
      <c r="Q220" s="7"/>
      <c r="R220" s="7"/>
      <c r="S220" s="7"/>
      <c r="T220" s="7"/>
      <c r="U220" s="8"/>
      <c r="V220" s="7"/>
      <c r="W220" s="7"/>
      <c r="X220" s="93"/>
      <c r="Y220" s="93"/>
      <c r="Z220" s="93"/>
      <c r="AA220" s="93"/>
      <c r="AB220" s="93"/>
      <c r="AC220" s="93"/>
      <c r="AD220" s="93"/>
      <c r="AE220" s="93"/>
      <c r="AF220" s="93"/>
      <c r="AG220" s="93"/>
      <c r="AH220" s="93"/>
      <c r="AI220" s="93"/>
      <c r="AJ220" s="93"/>
      <c r="AK220" s="93"/>
      <c r="AL220" s="93"/>
      <c r="AM220" s="93"/>
      <c r="AN220" s="7"/>
      <c r="AO220" s="93"/>
    </row>
    <row r="221" spans="1:41" ht="15.75" customHeight="1">
      <c r="A221" s="93"/>
      <c r="B221" s="2"/>
      <c r="C221" s="93"/>
      <c r="D221" s="93"/>
      <c r="E221" s="4"/>
      <c r="F221" s="4"/>
      <c r="G221" s="109"/>
      <c r="H221" s="7"/>
      <c r="I221" s="7"/>
      <c r="J221" s="7"/>
      <c r="K221" s="7"/>
      <c r="L221" s="7"/>
      <c r="M221" s="7"/>
      <c r="N221" s="7"/>
      <c r="O221" s="7"/>
      <c r="P221" s="7"/>
      <c r="Q221" s="7"/>
      <c r="R221" s="7"/>
      <c r="S221" s="7"/>
      <c r="T221" s="7"/>
      <c r="U221" s="8"/>
      <c r="V221" s="7"/>
      <c r="W221" s="7"/>
      <c r="X221" s="93"/>
      <c r="Y221" s="93"/>
      <c r="Z221" s="93"/>
      <c r="AA221" s="93"/>
      <c r="AB221" s="93"/>
      <c r="AC221" s="93"/>
      <c r="AD221" s="93"/>
      <c r="AE221" s="93"/>
      <c r="AF221" s="93"/>
      <c r="AG221" s="93"/>
      <c r="AH221" s="93"/>
      <c r="AI221" s="93"/>
      <c r="AJ221" s="93"/>
      <c r="AK221" s="93"/>
      <c r="AL221" s="93"/>
      <c r="AM221" s="93"/>
      <c r="AN221" s="7"/>
      <c r="AO221" s="93"/>
    </row>
    <row r="222" spans="1:41" ht="15.75" customHeight="1">
      <c r="A222" s="93"/>
      <c r="B222" s="2"/>
      <c r="C222" s="93"/>
      <c r="D222" s="93"/>
      <c r="E222" s="4"/>
      <c r="F222" s="4"/>
      <c r="G222" s="109"/>
      <c r="H222" s="7"/>
      <c r="I222" s="7"/>
      <c r="J222" s="7"/>
      <c r="K222" s="7"/>
      <c r="L222" s="7"/>
      <c r="M222" s="7"/>
      <c r="N222" s="7"/>
      <c r="O222" s="7"/>
      <c r="P222" s="7"/>
      <c r="Q222" s="7"/>
      <c r="R222" s="7"/>
      <c r="S222" s="7"/>
      <c r="T222" s="7"/>
      <c r="U222" s="8"/>
      <c r="V222" s="7"/>
      <c r="W222" s="7"/>
      <c r="X222" s="93"/>
      <c r="Y222" s="93"/>
      <c r="Z222" s="93"/>
      <c r="AA222" s="93"/>
      <c r="AB222" s="93"/>
      <c r="AC222" s="93"/>
      <c r="AD222" s="93"/>
      <c r="AE222" s="93"/>
      <c r="AF222" s="93"/>
      <c r="AG222" s="93"/>
      <c r="AH222" s="93"/>
      <c r="AI222" s="93"/>
      <c r="AJ222" s="93"/>
      <c r="AK222" s="93"/>
      <c r="AL222" s="93"/>
      <c r="AM222" s="93"/>
      <c r="AN222" s="7"/>
      <c r="AO222" s="93"/>
    </row>
    <row r="223" spans="1:41" ht="15.75" customHeight="1">
      <c r="A223" s="93"/>
      <c r="B223" s="2"/>
      <c r="C223" s="93"/>
      <c r="D223" s="93"/>
      <c r="E223" s="4"/>
      <c r="F223" s="71" t="s">
        <v>483</v>
      </c>
      <c r="G223" s="109"/>
      <c r="H223" s="7"/>
      <c r="I223" s="7"/>
      <c r="J223" s="7"/>
      <c r="K223" s="7"/>
      <c r="L223" s="7"/>
      <c r="M223" s="7"/>
      <c r="N223" s="7"/>
      <c r="O223" s="7"/>
      <c r="P223" s="7"/>
      <c r="Q223" s="7"/>
      <c r="R223" s="7"/>
      <c r="S223" s="7"/>
      <c r="T223" s="7"/>
      <c r="U223" s="8"/>
      <c r="V223" s="7"/>
      <c r="W223" s="7"/>
      <c r="X223" s="93"/>
      <c r="Y223" s="93"/>
      <c r="Z223" s="93"/>
      <c r="AA223" s="93"/>
      <c r="AB223" s="93"/>
      <c r="AC223" s="93"/>
      <c r="AD223" s="93"/>
      <c r="AE223" s="93"/>
      <c r="AF223" s="93"/>
      <c r="AG223" s="93"/>
      <c r="AH223" s="93"/>
      <c r="AI223" s="93"/>
      <c r="AJ223" s="93"/>
      <c r="AK223" s="93"/>
      <c r="AL223" s="93"/>
      <c r="AM223" s="93"/>
      <c r="AN223" s="7"/>
      <c r="AO223" s="93"/>
    </row>
    <row r="224" spans="1:41" ht="15.75" customHeight="1">
      <c r="A224" s="93"/>
      <c r="B224" s="2"/>
      <c r="C224" s="93"/>
      <c r="D224" s="93"/>
      <c r="E224" s="4"/>
      <c r="F224" s="84" t="s">
        <v>88</v>
      </c>
      <c r="G224" s="109"/>
      <c r="H224" s="7"/>
      <c r="I224" s="7"/>
      <c r="J224" s="7"/>
      <c r="K224" s="7"/>
      <c r="L224" s="7"/>
      <c r="M224" s="7"/>
      <c r="N224" s="7"/>
      <c r="O224" s="7"/>
      <c r="P224" s="7"/>
      <c r="Q224" s="7"/>
      <c r="R224" s="7"/>
      <c r="S224" s="7"/>
      <c r="T224" s="7"/>
      <c r="U224" s="8"/>
      <c r="V224" s="7"/>
      <c r="W224" s="7"/>
      <c r="X224" s="93"/>
      <c r="Y224" s="93"/>
      <c r="Z224" s="93"/>
      <c r="AA224" s="93"/>
      <c r="AB224" s="93"/>
      <c r="AC224" s="93"/>
      <c r="AD224" s="93"/>
      <c r="AE224" s="93"/>
      <c r="AF224" s="93"/>
      <c r="AG224" s="93"/>
      <c r="AH224" s="93"/>
      <c r="AI224" s="93"/>
      <c r="AJ224" s="93"/>
      <c r="AK224" s="93"/>
      <c r="AL224" s="93"/>
      <c r="AM224" s="93"/>
      <c r="AN224" s="7"/>
      <c r="AO224" s="93"/>
    </row>
    <row r="225" spans="1:41" ht="15.75" customHeight="1">
      <c r="A225" s="93"/>
      <c r="B225" s="2"/>
      <c r="C225" s="93"/>
      <c r="D225" s="93"/>
      <c r="E225" s="4"/>
      <c r="F225" s="88" t="s">
        <v>378</v>
      </c>
      <c r="G225" s="109"/>
      <c r="H225" s="7"/>
      <c r="I225" s="7"/>
      <c r="J225" s="7"/>
      <c r="K225" s="7"/>
      <c r="L225" s="7"/>
      <c r="M225" s="7"/>
      <c r="N225" s="7"/>
      <c r="O225" s="7"/>
      <c r="P225" s="7"/>
      <c r="Q225" s="7"/>
      <c r="R225" s="7"/>
      <c r="S225" s="7"/>
      <c r="T225" s="7"/>
      <c r="U225" s="8"/>
      <c r="V225" s="7"/>
      <c r="W225" s="7"/>
      <c r="X225" s="93"/>
      <c r="Y225" s="93"/>
      <c r="Z225" s="93"/>
      <c r="AA225" s="93"/>
      <c r="AB225" s="93"/>
      <c r="AC225" s="93"/>
      <c r="AD225" s="93"/>
      <c r="AE225" s="93"/>
      <c r="AF225" s="93"/>
      <c r="AG225" s="93"/>
      <c r="AH225" s="93"/>
      <c r="AI225" s="93"/>
      <c r="AJ225" s="93"/>
      <c r="AK225" s="93"/>
      <c r="AL225" s="93"/>
      <c r="AM225" s="93"/>
      <c r="AN225" s="7"/>
      <c r="AO225" s="93"/>
    </row>
    <row r="226" spans="1:41" ht="15.75" customHeight="1">
      <c r="A226" s="93"/>
      <c r="B226" s="2"/>
      <c r="C226" s="93"/>
      <c r="D226" s="93"/>
      <c r="E226" s="4"/>
      <c r="F226" s="88" t="s">
        <v>381</v>
      </c>
      <c r="G226" s="109"/>
      <c r="H226" s="7"/>
      <c r="I226" s="7"/>
      <c r="J226" s="7"/>
      <c r="K226" s="7"/>
      <c r="L226" s="7"/>
      <c r="M226" s="7"/>
      <c r="N226" s="7"/>
      <c r="O226" s="7"/>
      <c r="P226" s="7"/>
      <c r="Q226" s="7"/>
      <c r="R226" s="7"/>
      <c r="S226" s="7"/>
      <c r="T226" s="7"/>
      <c r="U226" s="8"/>
      <c r="V226" s="7"/>
      <c r="W226" s="7"/>
      <c r="X226" s="93"/>
      <c r="Y226" s="93"/>
      <c r="Z226" s="93"/>
      <c r="AA226" s="93"/>
      <c r="AB226" s="93"/>
      <c r="AC226" s="93"/>
      <c r="AD226" s="93"/>
      <c r="AE226" s="93"/>
      <c r="AF226" s="93"/>
      <c r="AG226" s="93"/>
      <c r="AH226" s="93"/>
      <c r="AI226" s="93"/>
      <c r="AJ226" s="93"/>
      <c r="AK226" s="93"/>
      <c r="AL226" s="93"/>
      <c r="AM226" s="93"/>
      <c r="AN226" s="7"/>
      <c r="AO226" s="93"/>
    </row>
    <row r="227" spans="1:41" ht="15.75" customHeight="1">
      <c r="A227" s="93"/>
      <c r="B227" s="2"/>
      <c r="C227" s="93"/>
      <c r="D227" s="93"/>
      <c r="E227" s="4"/>
      <c r="F227" s="88" t="s">
        <v>491</v>
      </c>
      <c r="G227" s="109"/>
      <c r="H227" s="7"/>
      <c r="I227" s="7"/>
      <c r="J227" s="7"/>
      <c r="K227" s="7"/>
      <c r="L227" s="7"/>
      <c r="M227" s="7"/>
      <c r="N227" s="7"/>
      <c r="O227" s="7"/>
      <c r="P227" s="7"/>
      <c r="Q227" s="7"/>
      <c r="R227" s="7"/>
      <c r="S227" s="7"/>
      <c r="T227" s="7"/>
      <c r="U227" s="8"/>
      <c r="V227" s="7"/>
      <c r="W227" s="7"/>
      <c r="X227" s="93"/>
      <c r="Y227" s="93"/>
      <c r="Z227" s="93"/>
      <c r="AA227" s="93"/>
      <c r="AB227" s="93"/>
      <c r="AC227" s="93"/>
      <c r="AD227" s="93"/>
      <c r="AE227" s="93"/>
      <c r="AF227" s="93"/>
      <c r="AG227" s="93"/>
      <c r="AH227" s="93"/>
      <c r="AI227" s="93"/>
      <c r="AJ227" s="93"/>
      <c r="AK227" s="93"/>
      <c r="AL227" s="93"/>
      <c r="AM227" s="93"/>
      <c r="AN227" s="7"/>
      <c r="AO227" s="93"/>
    </row>
    <row r="228" spans="1:41" ht="15.75" customHeight="1">
      <c r="A228" s="93"/>
      <c r="B228" s="2"/>
      <c r="C228" s="93"/>
      <c r="D228" s="93"/>
      <c r="E228" s="4"/>
      <c r="F228" s="88" t="s">
        <v>492</v>
      </c>
      <c r="G228" s="109"/>
      <c r="H228" s="7"/>
      <c r="I228" s="7"/>
      <c r="J228" s="7"/>
      <c r="K228" s="7"/>
      <c r="L228" s="7"/>
      <c r="M228" s="7"/>
      <c r="N228" s="7"/>
      <c r="O228" s="7"/>
      <c r="P228" s="7"/>
      <c r="Q228" s="7"/>
      <c r="R228" s="7"/>
      <c r="S228" s="7"/>
      <c r="T228" s="7"/>
      <c r="U228" s="8"/>
      <c r="V228" s="7"/>
      <c r="W228" s="7"/>
      <c r="X228" s="93"/>
      <c r="Y228" s="93"/>
      <c r="Z228" s="93"/>
      <c r="AA228" s="93"/>
      <c r="AB228" s="93"/>
      <c r="AC228" s="93"/>
      <c r="AD228" s="93"/>
      <c r="AE228" s="93"/>
      <c r="AF228" s="93"/>
      <c r="AG228" s="93"/>
      <c r="AH228" s="93"/>
      <c r="AI228" s="93"/>
      <c r="AJ228" s="93"/>
      <c r="AK228" s="93"/>
      <c r="AL228" s="93"/>
      <c r="AM228" s="93"/>
      <c r="AN228" s="7"/>
      <c r="AO228" s="93"/>
    </row>
    <row r="229" spans="1:41" ht="15.75" customHeight="1">
      <c r="A229" s="93"/>
      <c r="B229" s="2"/>
      <c r="C229" s="93"/>
      <c r="D229" s="93"/>
      <c r="E229" s="4"/>
      <c r="F229" s="59" t="s">
        <v>387</v>
      </c>
      <c r="G229" s="109"/>
      <c r="H229" s="7"/>
      <c r="I229" s="7"/>
      <c r="J229" s="7"/>
      <c r="K229" s="7"/>
      <c r="L229" s="7"/>
      <c r="M229" s="7"/>
      <c r="N229" s="7"/>
      <c r="O229" s="7"/>
      <c r="P229" s="7"/>
      <c r="Q229" s="7"/>
      <c r="R229" s="7"/>
      <c r="S229" s="7"/>
      <c r="T229" s="7"/>
      <c r="U229" s="8"/>
      <c r="V229" s="7"/>
      <c r="W229" s="7"/>
      <c r="X229" s="93"/>
      <c r="Y229" s="93"/>
      <c r="Z229" s="93"/>
      <c r="AA229" s="93"/>
      <c r="AB229" s="93"/>
      <c r="AC229" s="93"/>
      <c r="AD229" s="93"/>
      <c r="AE229" s="93"/>
      <c r="AF229" s="93"/>
      <c r="AG229" s="93"/>
      <c r="AH229" s="93"/>
      <c r="AI229" s="93"/>
      <c r="AJ229" s="93"/>
      <c r="AK229" s="93"/>
      <c r="AL229" s="93"/>
      <c r="AM229" s="93"/>
      <c r="AN229" s="7"/>
      <c r="AO229" s="93"/>
    </row>
    <row r="230" spans="1:41" ht="15.75" customHeight="1">
      <c r="A230" s="93"/>
      <c r="B230" s="2"/>
      <c r="C230" s="93"/>
      <c r="D230" s="93"/>
      <c r="E230" s="4"/>
      <c r="F230" s="59" t="s">
        <v>391</v>
      </c>
      <c r="G230" s="109"/>
      <c r="H230" s="7"/>
      <c r="I230" s="7"/>
      <c r="J230" s="7"/>
      <c r="K230" s="7"/>
      <c r="L230" s="7"/>
      <c r="M230" s="7"/>
      <c r="N230" s="7"/>
      <c r="O230" s="7"/>
      <c r="P230" s="7"/>
      <c r="Q230" s="7"/>
      <c r="R230" s="7"/>
      <c r="S230" s="7"/>
      <c r="T230" s="7"/>
      <c r="U230" s="8"/>
      <c r="V230" s="7"/>
      <c r="W230" s="7"/>
      <c r="X230" s="93"/>
      <c r="Y230" s="93"/>
      <c r="Z230" s="93"/>
      <c r="AA230" s="93"/>
      <c r="AB230" s="93"/>
      <c r="AC230" s="93"/>
      <c r="AD230" s="93"/>
      <c r="AE230" s="93"/>
      <c r="AF230" s="93"/>
      <c r="AG230" s="93"/>
      <c r="AH230" s="93"/>
      <c r="AI230" s="93"/>
      <c r="AJ230" s="93"/>
      <c r="AK230" s="93"/>
      <c r="AL230" s="93"/>
      <c r="AM230" s="93"/>
      <c r="AN230" s="7"/>
      <c r="AO230" s="93"/>
    </row>
    <row r="231" spans="1:41" ht="15.75" customHeight="1">
      <c r="A231" s="93"/>
      <c r="B231" s="2"/>
      <c r="C231" s="93"/>
      <c r="D231" s="93"/>
      <c r="E231" s="4"/>
      <c r="F231" s="59" t="s">
        <v>488</v>
      </c>
      <c r="G231" s="109"/>
      <c r="H231" s="7"/>
      <c r="I231" s="7"/>
      <c r="J231" s="7"/>
      <c r="K231" s="7"/>
      <c r="L231" s="7"/>
      <c r="M231" s="7"/>
      <c r="N231" s="7"/>
      <c r="O231" s="7"/>
      <c r="P231" s="7"/>
      <c r="Q231" s="7"/>
      <c r="R231" s="7"/>
      <c r="S231" s="7"/>
      <c r="T231" s="7"/>
      <c r="U231" s="8"/>
      <c r="V231" s="7"/>
      <c r="W231" s="7"/>
      <c r="X231" s="93"/>
      <c r="Y231" s="93"/>
      <c r="Z231" s="93"/>
      <c r="AA231" s="93"/>
      <c r="AB231" s="93"/>
      <c r="AC231" s="93"/>
      <c r="AD231" s="93"/>
      <c r="AE231" s="93"/>
      <c r="AF231" s="93"/>
      <c r="AG231" s="93"/>
      <c r="AH231" s="93"/>
      <c r="AI231" s="93"/>
      <c r="AJ231" s="93"/>
      <c r="AK231" s="93"/>
      <c r="AL231" s="93"/>
      <c r="AM231" s="93"/>
      <c r="AN231" s="7"/>
      <c r="AO231" s="93"/>
    </row>
    <row r="232" spans="1:41" ht="15.75" customHeight="1">
      <c r="A232" s="93"/>
      <c r="B232" s="2"/>
      <c r="C232" s="93"/>
      <c r="D232" s="93"/>
      <c r="E232" s="4"/>
      <c r="F232" s="88" t="s">
        <v>128</v>
      </c>
      <c r="G232" s="109"/>
      <c r="H232" s="7"/>
      <c r="I232" s="7"/>
      <c r="J232" s="7"/>
      <c r="K232" s="7"/>
      <c r="L232" s="7"/>
      <c r="M232" s="7"/>
      <c r="N232" s="7"/>
      <c r="O232" s="7"/>
      <c r="P232" s="7"/>
      <c r="Q232" s="7"/>
      <c r="R232" s="7"/>
      <c r="S232" s="7"/>
      <c r="T232" s="7"/>
      <c r="U232" s="8"/>
      <c r="V232" s="7"/>
      <c r="W232" s="7"/>
      <c r="X232" s="93"/>
      <c r="Y232" s="93"/>
      <c r="Z232" s="93"/>
      <c r="AA232" s="93"/>
      <c r="AB232" s="93"/>
      <c r="AC232" s="93"/>
      <c r="AD232" s="93"/>
      <c r="AE232" s="93"/>
      <c r="AF232" s="93"/>
      <c r="AG232" s="93"/>
      <c r="AH232" s="93"/>
      <c r="AI232" s="93"/>
      <c r="AJ232" s="93"/>
      <c r="AK232" s="93"/>
      <c r="AL232" s="93"/>
      <c r="AM232" s="93"/>
      <c r="AN232" s="7"/>
      <c r="AO232" s="93"/>
    </row>
    <row r="233" spans="1:41" ht="15.75" customHeight="1">
      <c r="A233" s="93"/>
      <c r="B233" s="2"/>
      <c r="C233" s="93"/>
      <c r="D233" s="93"/>
      <c r="E233" s="4"/>
      <c r="F233" s="88" t="s">
        <v>130</v>
      </c>
      <c r="G233" s="109"/>
      <c r="H233" s="7"/>
      <c r="I233" s="7"/>
      <c r="J233" s="7"/>
      <c r="K233" s="7"/>
      <c r="L233" s="7"/>
      <c r="M233" s="7"/>
      <c r="N233" s="7"/>
      <c r="O233" s="7"/>
      <c r="P233" s="7"/>
      <c r="Q233" s="7"/>
      <c r="R233" s="7"/>
      <c r="S233" s="7"/>
      <c r="T233" s="7"/>
      <c r="U233" s="8"/>
      <c r="V233" s="7"/>
      <c r="W233" s="7"/>
      <c r="X233" s="93"/>
      <c r="Y233" s="93"/>
      <c r="Z233" s="93"/>
      <c r="AA233" s="93"/>
      <c r="AB233" s="93"/>
      <c r="AC233" s="93"/>
      <c r="AD233" s="93"/>
      <c r="AE233" s="93"/>
      <c r="AF233" s="93"/>
      <c r="AG233" s="93"/>
      <c r="AH233" s="93"/>
      <c r="AI233" s="93"/>
      <c r="AJ233" s="93"/>
      <c r="AK233" s="93"/>
      <c r="AL233" s="93"/>
      <c r="AM233" s="93"/>
      <c r="AN233" s="7"/>
      <c r="AO233" s="93"/>
    </row>
    <row r="234" spans="1:41" ht="15.75" customHeight="1">
      <c r="A234" s="93"/>
      <c r="B234" s="2"/>
      <c r="C234" s="93"/>
      <c r="D234" s="93"/>
      <c r="E234" s="4"/>
      <c r="F234" s="88" t="s">
        <v>133</v>
      </c>
      <c r="G234" s="109"/>
      <c r="H234" s="7"/>
      <c r="I234" s="7"/>
      <c r="J234" s="7"/>
      <c r="K234" s="7"/>
      <c r="L234" s="7"/>
      <c r="M234" s="7"/>
      <c r="N234" s="7"/>
      <c r="O234" s="7"/>
      <c r="P234" s="7"/>
      <c r="Q234" s="7"/>
      <c r="R234" s="7"/>
      <c r="S234" s="7"/>
      <c r="T234" s="7"/>
      <c r="U234" s="8"/>
      <c r="V234" s="7"/>
      <c r="W234" s="7"/>
      <c r="X234" s="93"/>
      <c r="Y234" s="93"/>
      <c r="Z234" s="93"/>
      <c r="AA234" s="93"/>
      <c r="AB234" s="93"/>
      <c r="AC234" s="93"/>
      <c r="AD234" s="93"/>
      <c r="AE234" s="93"/>
      <c r="AF234" s="93"/>
      <c r="AG234" s="93"/>
      <c r="AH234" s="93"/>
      <c r="AI234" s="93"/>
      <c r="AJ234" s="93"/>
      <c r="AK234" s="93"/>
      <c r="AL234" s="93"/>
      <c r="AM234" s="93"/>
      <c r="AN234" s="7"/>
      <c r="AO234" s="93"/>
    </row>
    <row r="235" spans="1:41" ht="15.75" customHeight="1">
      <c r="A235" s="93"/>
      <c r="B235" s="2"/>
      <c r="C235" s="93"/>
      <c r="D235" s="93"/>
      <c r="E235" s="4"/>
      <c r="F235" s="88" t="s">
        <v>489</v>
      </c>
      <c r="G235" s="109"/>
      <c r="H235" s="7"/>
      <c r="I235" s="7"/>
      <c r="J235" s="7"/>
      <c r="K235" s="7"/>
      <c r="L235" s="7"/>
      <c r="M235" s="7"/>
      <c r="N235" s="7"/>
      <c r="O235" s="7"/>
      <c r="P235" s="7"/>
      <c r="Q235" s="7"/>
      <c r="R235" s="7"/>
      <c r="S235" s="7"/>
      <c r="T235" s="7"/>
      <c r="U235" s="8"/>
      <c r="V235" s="7"/>
      <c r="W235" s="7"/>
      <c r="X235" s="93"/>
      <c r="Y235" s="93"/>
      <c r="Z235" s="93"/>
      <c r="AA235" s="93"/>
      <c r="AB235" s="93"/>
      <c r="AC235" s="93"/>
      <c r="AD235" s="93"/>
      <c r="AE235" s="93"/>
      <c r="AF235" s="93"/>
      <c r="AG235" s="93"/>
      <c r="AH235" s="93"/>
      <c r="AI235" s="93"/>
      <c r="AJ235" s="93"/>
      <c r="AK235" s="93"/>
      <c r="AL235" s="93"/>
      <c r="AM235" s="93"/>
      <c r="AN235" s="7"/>
      <c r="AO235" s="93"/>
    </row>
    <row r="236" spans="1:41" ht="15.75" customHeight="1">
      <c r="A236" s="93"/>
      <c r="B236" s="2"/>
      <c r="C236" s="93"/>
      <c r="D236" s="93"/>
      <c r="E236" s="4"/>
      <c r="F236" s="88" t="s">
        <v>139</v>
      </c>
      <c r="G236" s="109"/>
      <c r="H236" s="7"/>
      <c r="I236" s="7"/>
      <c r="J236" s="7"/>
      <c r="K236" s="7"/>
      <c r="L236" s="7"/>
      <c r="M236" s="7"/>
      <c r="N236" s="7"/>
      <c r="O236" s="7"/>
      <c r="P236" s="7"/>
      <c r="Q236" s="7"/>
      <c r="R236" s="7"/>
      <c r="S236" s="7"/>
      <c r="T236" s="7"/>
      <c r="U236" s="8"/>
      <c r="V236" s="7"/>
      <c r="W236" s="7"/>
      <c r="X236" s="93"/>
      <c r="Y236" s="93"/>
      <c r="Z236" s="93"/>
      <c r="AA236" s="93"/>
      <c r="AB236" s="93"/>
      <c r="AC236" s="93"/>
      <c r="AD236" s="93"/>
      <c r="AE236" s="93"/>
      <c r="AF236" s="93"/>
      <c r="AG236" s="93"/>
      <c r="AH236" s="93"/>
      <c r="AI236" s="93"/>
      <c r="AJ236" s="93"/>
      <c r="AK236" s="93"/>
      <c r="AL236" s="93"/>
      <c r="AM236" s="93"/>
      <c r="AN236" s="7"/>
      <c r="AO236" s="93"/>
    </row>
    <row r="237" spans="1:41" ht="15.75" customHeight="1">
      <c r="A237" s="93"/>
      <c r="B237" s="2"/>
      <c r="C237" s="93"/>
      <c r="D237" s="93"/>
      <c r="E237" s="4"/>
      <c r="F237" s="59" t="s">
        <v>493</v>
      </c>
      <c r="G237" s="109"/>
      <c r="H237" s="7"/>
      <c r="I237" s="7"/>
      <c r="J237" s="7"/>
      <c r="K237" s="7"/>
      <c r="L237" s="7"/>
      <c r="M237" s="7"/>
      <c r="N237" s="7"/>
      <c r="O237" s="7"/>
      <c r="P237" s="7"/>
      <c r="Q237" s="7"/>
      <c r="R237" s="7"/>
      <c r="S237" s="7"/>
      <c r="T237" s="7"/>
      <c r="U237" s="8"/>
      <c r="V237" s="7"/>
      <c r="W237" s="7"/>
      <c r="X237" s="93"/>
      <c r="Y237" s="93"/>
      <c r="Z237" s="93"/>
      <c r="AA237" s="93"/>
      <c r="AB237" s="93"/>
      <c r="AC237" s="93"/>
      <c r="AD237" s="93"/>
      <c r="AE237" s="93"/>
      <c r="AF237" s="93"/>
      <c r="AG237" s="93"/>
      <c r="AH237" s="93"/>
      <c r="AI237" s="93"/>
      <c r="AJ237" s="93"/>
      <c r="AK237" s="93"/>
      <c r="AL237" s="93"/>
      <c r="AM237" s="93"/>
      <c r="AN237" s="7"/>
      <c r="AO237" s="93"/>
    </row>
    <row r="238" spans="1:41" ht="15.75" customHeight="1">
      <c r="A238" s="93"/>
      <c r="B238" s="2"/>
      <c r="C238" s="93"/>
      <c r="D238" s="93"/>
      <c r="E238" s="4"/>
      <c r="F238" s="88" t="s">
        <v>148</v>
      </c>
      <c r="G238" s="109"/>
      <c r="H238" s="7"/>
      <c r="I238" s="7"/>
      <c r="J238" s="7"/>
      <c r="K238" s="7"/>
      <c r="L238" s="7"/>
      <c r="M238" s="7"/>
      <c r="N238" s="7"/>
      <c r="O238" s="7"/>
      <c r="P238" s="7"/>
      <c r="Q238" s="7"/>
      <c r="R238" s="7"/>
      <c r="S238" s="7"/>
      <c r="T238" s="7"/>
      <c r="U238" s="8"/>
      <c r="V238" s="7"/>
      <c r="W238" s="7"/>
      <c r="X238" s="93"/>
      <c r="Y238" s="93"/>
      <c r="Z238" s="93"/>
      <c r="AA238" s="93"/>
      <c r="AB238" s="93"/>
      <c r="AC238" s="93"/>
      <c r="AD238" s="93"/>
      <c r="AE238" s="93"/>
      <c r="AF238" s="93"/>
      <c r="AG238" s="93"/>
      <c r="AH238" s="93"/>
      <c r="AI238" s="93"/>
      <c r="AJ238" s="93"/>
      <c r="AK238" s="93"/>
      <c r="AL238" s="93"/>
      <c r="AM238" s="93"/>
      <c r="AN238" s="7"/>
      <c r="AO238" s="93"/>
    </row>
    <row r="239" spans="1:41" ht="15.75" customHeight="1">
      <c r="A239" s="93"/>
      <c r="B239" s="2"/>
      <c r="C239" s="93"/>
      <c r="D239" s="93"/>
      <c r="E239" s="4"/>
      <c r="F239" s="88" t="s">
        <v>152</v>
      </c>
      <c r="G239" s="109"/>
      <c r="H239" s="7"/>
      <c r="I239" s="7"/>
      <c r="J239" s="7"/>
      <c r="K239" s="7"/>
      <c r="L239" s="7"/>
      <c r="M239" s="7"/>
      <c r="N239" s="7"/>
      <c r="O239" s="7"/>
      <c r="P239" s="7"/>
      <c r="Q239" s="7"/>
      <c r="R239" s="7"/>
      <c r="S239" s="7"/>
      <c r="T239" s="7"/>
      <c r="U239" s="8"/>
      <c r="V239" s="7"/>
      <c r="W239" s="7"/>
      <c r="X239" s="93"/>
      <c r="Y239" s="93"/>
      <c r="Z239" s="93"/>
      <c r="AA239" s="93"/>
      <c r="AB239" s="93"/>
      <c r="AC239" s="93"/>
      <c r="AD239" s="93"/>
      <c r="AE239" s="93"/>
      <c r="AF239" s="93"/>
      <c r="AG239" s="93"/>
      <c r="AH239" s="93"/>
      <c r="AI239" s="93"/>
      <c r="AJ239" s="93"/>
      <c r="AK239" s="93"/>
      <c r="AL239" s="93"/>
      <c r="AM239" s="93"/>
      <c r="AN239" s="7"/>
      <c r="AO239" s="93"/>
    </row>
    <row r="240" spans="1:41" ht="15.75" customHeight="1">
      <c r="A240" s="93"/>
      <c r="B240" s="2"/>
      <c r="C240" s="93"/>
      <c r="D240" s="93"/>
      <c r="E240" s="4"/>
      <c r="F240" s="88" t="s">
        <v>494</v>
      </c>
      <c r="G240" s="109"/>
      <c r="H240" s="7"/>
      <c r="I240" s="7"/>
      <c r="J240" s="7"/>
      <c r="K240" s="7"/>
      <c r="L240" s="7"/>
      <c r="M240" s="7"/>
      <c r="N240" s="7"/>
      <c r="O240" s="7"/>
      <c r="P240" s="7"/>
      <c r="Q240" s="7"/>
      <c r="R240" s="7"/>
      <c r="S240" s="7"/>
      <c r="T240" s="7"/>
      <c r="U240" s="8"/>
      <c r="V240" s="7"/>
      <c r="W240" s="7"/>
      <c r="X240" s="93"/>
      <c r="Y240" s="93"/>
      <c r="Z240" s="93"/>
      <c r="AA240" s="93"/>
      <c r="AB240" s="93"/>
      <c r="AC240" s="93"/>
      <c r="AD240" s="93"/>
      <c r="AE240" s="93"/>
      <c r="AF240" s="93"/>
      <c r="AG240" s="93"/>
      <c r="AH240" s="93"/>
      <c r="AI240" s="93"/>
      <c r="AJ240" s="93"/>
      <c r="AK240" s="93"/>
      <c r="AL240" s="93"/>
      <c r="AM240" s="93"/>
      <c r="AN240" s="7"/>
      <c r="AO240" s="93"/>
    </row>
  </sheetData>
  <autoFilter ref="A16:AO168" xr:uid="{00000000-0009-0000-0000-000004000000}"/>
  <pageMargins left="0.39370078740157483" right="0.31496062992125984" top="0.74803149606299213" bottom="0.15748031496062992" header="0" footer="0"/>
  <pageSetup paperSize="9" scale="92" orientation="landscape" r:id="rId1"/>
  <rowBreaks count="3" manualBreakCount="3">
    <brk id="35" min="3" max="23" man="1"/>
    <brk id="78" min="3" max="23" man="1"/>
    <brk id="116" min="3" max="2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U100"/>
  <sheetViews>
    <sheetView view="pageBreakPreview" topLeftCell="A19" zoomScale="115" zoomScaleSheetLayoutView="115" workbookViewId="0">
      <selection activeCell="K29" sqref="K29"/>
    </sheetView>
  </sheetViews>
  <sheetFormatPr defaultColWidth="14.42578125" defaultRowHeight="15" customHeight="1"/>
  <cols>
    <col min="1" max="2" width="2.5703125" customWidth="1"/>
    <col min="3" max="3" width="4.5703125" customWidth="1"/>
    <col min="4" max="4" width="3.85546875" customWidth="1"/>
    <col min="5" max="5" width="4.42578125" customWidth="1"/>
    <col min="6" max="6" width="59.42578125" customWidth="1"/>
    <col min="7" max="7" width="4.140625" customWidth="1"/>
    <col min="8" max="8" width="6" customWidth="1"/>
    <col min="9" max="9" width="3.85546875" customWidth="1"/>
    <col min="10" max="13" width="11.42578125" customWidth="1"/>
    <col min="14" max="14" width="3.42578125" customWidth="1"/>
    <col min="15" max="16" width="3.85546875" customWidth="1"/>
    <col min="17" max="17" width="53.5703125" customWidth="1"/>
    <col min="18" max="18" width="10.85546875" customWidth="1"/>
    <col min="19" max="21" width="17" customWidth="1"/>
  </cols>
  <sheetData>
    <row r="1" spans="1:21" ht="7.5" customHeight="1">
      <c r="A1" s="93"/>
      <c r="B1" s="93"/>
      <c r="C1" s="233"/>
      <c r="D1" s="234"/>
      <c r="E1" s="234"/>
      <c r="F1" s="233"/>
      <c r="G1" s="233"/>
      <c r="H1" s="233"/>
      <c r="I1" s="234"/>
      <c r="J1" s="233"/>
      <c r="K1" s="233"/>
      <c r="L1" s="233"/>
      <c r="M1" s="233"/>
      <c r="O1" s="234"/>
      <c r="P1" s="234"/>
      <c r="Q1" s="233"/>
      <c r="R1" s="234"/>
      <c r="S1" s="233"/>
      <c r="T1" s="233"/>
      <c r="U1" s="233"/>
    </row>
    <row r="2" spans="1:21" ht="21" customHeight="1">
      <c r="A2" s="93"/>
      <c r="B2" s="93"/>
      <c r="C2" s="233"/>
      <c r="D2" s="234"/>
      <c r="E2" s="234"/>
      <c r="F2" s="233"/>
      <c r="G2" s="235" t="s">
        <v>495</v>
      </c>
      <c r="H2" s="236"/>
      <c r="I2" s="236"/>
      <c r="J2" s="236"/>
      <c r="K2" s="236"/>
      <c r="L2" s="237"/>
      <c r="M2" s="233"/>
      <c r="Q2" s="238" t="s">
        <v>496</v>
      </c>
      <c r="R2" s="239"/>
      <c r="S2" s="239"/>
      <c r="T2" s="239"/>
      <c r="U2" s="239"/>
    </row>
    <row r="3" spans="1:21" ht="6" customHeight="1">
      <c r="A3" s="93"/>
      <c r="B3" s="93"/>
      <c r="C3" s="233"/>
      <c r="D3" s="234"/>
      <c r="E3" s="234"/>
      <c r="F3" s="233"/>
      <c r="G3" s="233"/>
      <c r="H3" s="233"/>
      <c r="I3" s="234"/>
      <c r="J3" s="233"/>
      <c r="K3" s="233"/>
      <c r="L3" s="233"/>
      <c r="M3" s="233"/>
      <c r="O3" s="234"/>
      <c r="P3" s="234"/>
      <c r="Q3" s="233"/>
      <c r="R3" s="234"/>
      <c r="S3" s="233"/>
      <c r="T3" s="233"/>
      <c r="U3" s="233"/>
    </row>
    <row r="4" spans="1:21" ht="24" customHeight="1">
      <c r="A4" s="93"/>
      <c r="B4" s="93"/>
      <c r="C4" s="233"/>
      <c r="D4" s="234"/>
      <c r="E4" s="234"/>
      <c r="F4" s="233"/>
      <c r="G4" s="233"/>
      <c r="H4" s="233"/>
      <c r="I4" s="234"/>
      <c r="J4" s="233"/>
      <c r="K4" s="233"/>
      <c r="L4" s="233"/>
      <c r="M4" s="233"/>
      <c r="O4" s="204"/>
      <c r="P4" s="204"/>
      <c r="Q4" s="240" t="s">
        <v>497</v>
      </c>
      <c r="R4" s="241" t="s">
        <v>406</v>
      </c>
      <c r="S4" s="241" t="str">
        <f t="shared" ref="S4:U4" si="0">J15</f>
        <v>Chakhei SC</v>
      </c>
      <c r="T4" s="241" t="str">
        <f t="shared" si="0"/>
        <v>Siata SC</v>
      </c>
      <c r="U4" s="241" t="str">
        <f t="shared" si="0"/>
        <v>Iana SC</v>
      </c>
    </row>
    <row r="5" spans="1:21" ht="5.25" customHeight="1">
      <c r="A5" s="93"/>
      <c r="B5" s="93"/>
      <c r="C5" s="233"/>
      <c r="D5" s="234"/>
      <c r="E5" s="234"/>
      <c r="F5" s="233"/>
      <c r="G5" s="233"/>
      <c r="H5" s="233"/>
      <c r="I5" s="234"/>
      <c r="J5" s="233"/>
      <c r="K5" s="233"/>
      <c r="L5" s="233"/>
      <c r="M5" s="233"/>
      <c r="O5" s="234"/>
      <c r="P5" s="234"/>
      <c r="Q5" s="233"/>
      <c r="R5" s="234"/>
      <c r="S5" s="233"/>
      <c r="T5" s="233"/>
      <c r="U5" s="233"/>
    </row>
    <row r="6" spans="1:21" ht="18" customHeight="1">
      <c r="A6" s="93"/>
      <c r="B6" s="93"/>
      <c r="C6" s="233"/>
      <c r="D6" s="234"/>
      <c r="E6" s="234"/>
      <c r="F6" s="233"/>
      <c r="G6" s="233"/>
      <c r="H6" s="233"/>
      <c r="I6" s="234"/>
      <c r="J6" s="233"/>
      <c r="K6" s="233"/>
      <c r="L6" s="233"/>
      <c r="M6" s="233"/>
      <c r="Q6" s="242" t="s">
        <v>498</v>
      </c>
      <c r="R6" s="243">
        <v>175</v>
      </c>
      <c r="S6" s="244">
        <f t="shared" ref="S6:U6" si="1">R6</f>
        <v>175</v>
      </c>
      <c r="T6" s="244">
        <f t="shared" si="1"/>
        <v>175</v>
      </c>
      <c r="U6" s="244">
        <f t="shared" si="1"/>
        <v>175</v>
      </c>
    </row>
    <row r="7" spans="1:21" ht="13.5" customHeight="1">
      <c r="A7" s="202"/>
      <c r="B7" s="202"/>
      <c r="C7" s="233"/>
      <c r="D7" s="234"/>
      <c r="E7" s="234"/>
      <c r="F7" s="233"/>
      <c r="G7" s="233"/>
      <c r="H7" s="233"/>
      <c r="I7" s="234"/>
      <c r="J7" s="233"/>
      <c r="K7" s="233"/>
      <c r="L7" s="233"/>
      <c r="M7" s="233"/>
      <c r="Q7" s="245" t="s">
        <v>499</v>
      </c>
      <c r="R7" s="245"/>
      <c r="S7" s="246">
        <f t="shared" ref="S7:U7" si="2">SUM(S21:S49)-(S37+S38+S39+S49)</f>
        <v>46.490914467616548</v>
      </c>
      <c r="T7" s="246" t="e">
        <f t="shared" si="2"/>
        <v>#DIV/0!</v>
      </c>
      <c r="U7" s="246" t="e">
        <f t="shared" si="2"/>
        <v>#DIV/0!</v>
      </c>
    </row>
    <row r="8" spans="1:21" ht="13.5" customHeight="1">
      <c r="A8" s="202"/>
      <c r="B8" s="202"/>
      <c r="C8" s="233"/>
      <c r="D8" s="234"/>
      <c r="E8" s="234"/>
      <c r="F8" s="233"/>
      <c r="G8" s="233"/>
      <c r="H8" s="233"/>
      <c r="I8" s="234"/>
      <c r="J8" s="233"/>
      <c r="K8" s="233"/>
      <c r="L8" s="233"/>
      <c r="M8" s="233"/>
      <c r="Q8" s="245" t="s">
        <v>500</v>
      </c>
      <c r="R8" s="245"/>
      <c r="S8" s="247">
        <f t="shared" ref="S8:U8" si="3">S7/S6</f>
        <v>0.2656623683863803</v>
      </c>
      <c r="T8" s="247" t="e">
        <f t="shared" si="3"/>
        <v>#DIV/0!</v>
      </c>
      <c r="U8" s="247" t="e">
        <f t="shared" si="3"/>
        <v>#DIV/0!</v>
      </c>
    </row>
    <row r="9" spans="1:21" ht="13.5" customHeight="1">
      <c r="A9" s="202"/>
      <c r="B9" s="202"/>
      <c r="C9" s="233"/>
      <c r="D9" s="234"/>
      <c r="E9" s="234"/>
      <c r="F9" s="233"/>
      <c r="G9" s="233"/>
      <c r="H9" s="233"/>
      <c r="I9" s="234"/>
      <c r="J9" s="233"/>
      <c r="K9" s="233"/>
      <c r="L9" s="233"/>
      <c r="M9" s="233"/>
      <c r="Q9" s="245" t="s">
        <v>501</v>
      </c>
      <c r="R9" s="245"/>
      <c r="S9" s="248"/>
      <c r="T9" s="248"/>
      <c r="U9" s="248"/>
    </row>
    <row r="10" spans="1:21" ht="3" customHeight="1">
      <c r="A10" s="4"/>
      <c r="B10" s="4"/>
      <c r="C10" s="233"/>
      <c r="D10" s="234"/>
      <c r="E10" s="234"/>
      <c r="F10" s="233"/>
      <c r="G10" s="233"/>
      <c r="H10" s="233"/>
      <c r="I10" s="234"/>
      <c r="J10" s="233"/>
      <c r="K10" s="233"/>
      <c r="L10" s="233"/>
      <c r="M10" s="233"/>
      <c r="Q10" s="249"/>
      <c r="R10" s="249"/>
      <c r="S10" s="250"/>
      <c r="T10" s="250"/>
      <c r="U10" s="250"/>
    </row>
    <row r="11" spans="1:21" ht="19.5" customHeight="1">
      <c r="A11" s="93"/>
      <c r="B11" s="93"/>
      <c r="C11" s="233"/>
      <c r="D11" s="234"/>
      <c r="E11" s="234"/>
      <c r="F11" s="233"/>
      <c r="G11" s="233"/>
      <c r="H11" s="233"/>
      <c r="I11" s="234"/>
      <c r="J11" s="233"/>
      <c r="K11" s="233"/>
      <c r="L11" s="233"/>
      <c r="M11" s="233"/>
      <c r="Q11" s="242" t="s">
        <v>502</v>
      </c>
      <c r="R11" s="243">
        <v>20</v>
      </c>
      <c r="S11" s="244">
        <f t="shared" ref="S11:U11" si="4">R11</f>
        <v>20</v>
      </c>
      <c r="T11" s="244">
        <f t="shared" si="4"/>
        <v>20</v>
      </c>
      <c r="U11" s="244">
        <f t="shared" si="4"/>
        <v>20</v>
      </c>
    </row>
    <row r="12" spans="1:21" ht="12" customHeight="1">
      <c r="A12" s="202"/>
      <c r="B12" s="202"/>
      <c r="C12" s="233"/>
      <c r="D12" s="234"/>
      <c r="E12" s="234"/>
      <c r="F12" s="233"/>
      <c r="G12" s="233"/>
      <c r="H12" s="233"/>
      <c r="I12" s="234"/>
      <c r="J12" s="233"/>
      <c r="K12" s="233"/>
      <c r="L12" s="233"/>
      <c r="M12" s="233"/>
      <c r="Q12" s="245" t="s">
        <v>499</v>
      </c>
      <c r="R12" s="245"/>
      <c r="S12" s="246">
        <f t="shared" ref="S12:U12" si="5">S37+S38+S39+S49</f>
        <v>7.1075680272108839</v>
      </c>
      <c r="T12" s="246" t="e">
        <f t="shared" si="5"/>
        <v>#DIV/0!</v>
      </c>
      <c r="U12" s="246" t="e">
        <f t="shared" si="5"/>
        <v>#DIV/0!</v>
      </c>
    </row>
    <row r="13" spans="1:21" ht="12" customHeight="1">
      <c r="A13" s="202"/>
      <c r="B13" s="202"/>
      <c r="C13" s="233"/>
      <c r="D13" s="234"/>
      <c r="E13" s="234"/>
      <c r="F13" s="233"/>
      <c r="G13" s="233"/>
      <c r="H13" s="233"/>
      <c r="I13" s="234"/>
      <c r="J13" s="233"/>
      <c r="K13" s="233"/>
      <c r="L13" s="233"/>
      <c r="M13" s="233"/>
      <c r="Q13" s="245" t="s">
        <v>500</v>
      </c>
      <c r="R13" s="245"/>
      <c r="S13" s="247">
        <f t="shared" ref="S13:U13" si="6">S12/S11</f>
        <v>0.35537840136054422</v>
      </c>
      <c r="T13" s="247" t="e">
        <f t="shared" si="6"/>
        <v>#DIV/0!</v>
      </c>
      <c r="U13" s="247" t="e">
        <f t="shared" si="6"/>
        <v>#DIV/0!</v>
      </c>
    </row>
    <row r="14" spans="1:21" ht="18.75" customHeight="1">
      <c r="A14" s="202"/>
      <c r="B14" s="202"/>
      <c r="C14" s="233"/>
      <c r="D14" s="234"/>
      <c r="E14" s="234"/>
      <c r="F14" s="251" t="s">
        <v>503</v>
      </c>
      <c r="G14" s="236"/>
      <c r="H14" s="236"/>
      <c r="I14" s="236"/>
      <c r="J14" s="236"/>
      <c r="K14" s="236"/>
      <c r="L14" s="236"/>
      <c r="M14" s="233"/>
      <c r="Q14" s="245" t="s">
        <v>501</v>
      </c>
      <c r="R14" s="245"/>
      <c r="S14" s="248"/>
      <c r="T14" s="248"/>
      <c r="U14" s="248"/>
    </row>
    <row r="15" spans="1:21" ht="21" customHeight="1">
      <c r="A15" s="93"/>
      <c r="B15" s="93"/>
      <c r="C15" s="233"/>
      <c r="D15" s="252" t="s">
        <v>403</v>
      </c>
      <c r="E15" s="253"/>
      <c r="F15" s="254" t="s">
        <v>504</v>
      </c>
      <c r="G15" s="255" t="s">
        <v>405</v>
      </c>
      <c r="H15" s="256" t="s">
        <v>505</v>
      </c>
      <c r="I15" s="257" t="s">
        <v>506</v>
      </c>
      <c r="J15" s="258" t="str">
        <f>'Chakhei SC'!G6</f>
        <v>Chakhei SC</v>
      </c>
      <c r="K15" s="258" t="str">
        <f>'Siata SC'!G6</f>
        <v>Siata SC</v>
      </c>
      <c r="L15" s="258" t="str">
        <f>'Lana SC'!G6</f>
        <v>Iana SC</v>
      </c>
      <c r="M15" s="259" t="s">
        <v>507</v>
      </c>
      <c r="Q15" s="242" t="s">
        <v>508</v>
      </c>
      <c r="R15" s="260">
        <v>195</v>
      </c>
      <c r="S15" s="261">
        <f t="shared" ref="S15:U15" si="7">R15</f>
        <v>195</v>
      </c>
      <c r="T15" s="261">
        <f t="shared" si="7"/>
        <v>195</v>
      </c>
      <c r="U15" s="261">
        <f t="shared" si="7"/>
        <v>195</v>
      </c>
    </row>
    <row r="16" spans="1:21" ht="12.75" customHeight="1">
      <c r="A16" s="202"/>
      <c r="B16" s="202"/>
      <c r="C16" s="233"/>
      <c r="D16" s="204" t="s">
        <v>410</v>
      </c>
      <c r="E16" s="126" t="s">
        <v>192</v>
      </c>
      <c r="F16" s="245" t="s">
        <v>411</v>
      </c>
      <c r="G16" s="205"/>
      <c r="H16" s="262" t="s">
        <v>195</v>
      </c>
      <c r="I16" s="262"/>
      <c r="J16" s="263">
        <f>'Chakhei SC'!L178</f>
        <v>2</v>
      </c>
      <c r="K16" s="263">
        <f>'Siata SC'!L178</f>
        <v>1</v>
      </c>
      <c r="L16" s="263">
        <f>'Lana SC'!L178</f>
        <v>1</v>
      </c>
      <c r="M16" s="263">
        <f>'SC Toatal Achievement )'!L171</f>
        <v>4</v>
      </c>
      <c r="Q16" s="245" t="s">
        <v>499</v>
      </c>
      <c r="R16" s="245"/>
      <c r="S16" s="246">
        <f t="shared" ref="S16:U16" si="8">SUM(S21:S49)</f>
        <v>53.598482494827429</v>
      </c>
      <c r="T16" s="246" t="e">
        <f t="shared" si="8"/>
        <v>#DIV/0!</v>
      </c>
      <c r="U16" s="246" t="e">
        <f t="shared" si="8"/>
        <v>#DIV/0!</v>
      </c>
    </row>
    <row r="17" spans="1:21" ht="12.75" customHeight="1">
      <c r="A17" s="202"/>
      <c r="B17" s="202"/>
      <c r="C17" s="233"/>
      <c r="D17" s="204" t="s">
        <v>413</v>
      </c>
      <c r="E17" s="126" t="s">
        <v>192</v>
      </c>
      <c r="F17" s="245" t="s">
        <v>414</v>
      </c>
      <c r="G17" s="205"/>
      <c r="H17" s="262" t="s">
        <v>195</v>
      </c>
      <c r="I17" s="262"/>
      <c r="J17" s="263">
        <f>'Chakhei SC'!L179</f>
        <v>2289</v>
      </c>
      <c r="K17" s="263">
        <f>'Siata SC'!L179</f>
        <v>1123</v>
      </c>
      <c r="L17" s="263">
        <f>'Lana SC'!L179</f>
        <v>683</v>
      </c>
      <c r="M17" s="263">
        <f>'SC Toatal Achievement )'!L172</f>
        <v>4095</v>
      </c>
      <c r="Q17" s="245" t="s">
        <v>500</v>
      </c>
      <c r="R17" s="245"/>
      <c r="S17" s="247">
        <f t="shared" ref="S17:U17" si="9">S16/S15</f>
        <v>0.27486401279398681</v>
      </c>
      <c r="T17" s="247" t="e">
        <f t="shared" si="9"/>
        <v>#DIV/0!</v>
      </c>
      <c r="U17" s="247" t="e">
        <f t="shared" si="9"/>
        <v>#DIV/0!</v>
      </c>
    </row>
    <row r="18" spans="1:21" ht="12.75" customHeight="1">
      <c r="A18" s="202"/>
      <c r="B18" s="202"/>
      <c r="C18" s="233"/>
      <c r="D18" s="204" t="s">
        <v>415</v>
      </c>
      <c r="E18" s="126" t="s">
        <v>192</v>
      </c>
      <c r="F18" s="245" t="s">
        <v>416</v>
      </c>
      <c r="G18" s="205"/>
      <c r="H18" s="262" t="s">
        <v>195</v>
      </c>
      <c r="I18" s="262"/>
      <c r="J18" s="263">
        <f>'Chakhei SC'!L180</f>
        <v>0</v>
      </c>
      <c r="K18" s="263">
        <f>'Siata SC'!L180</f>
        <v>0</v>
      </c>
      <c r="L18" s="263">
        <f>'Lana SC'!L180</f>
        <v>0</v>
      </c>
      <c r="M18" s="263">
        <f>'SC Toatal Achievement )'!L173</f>
        <v>0</v>
      </c>
      <c r="Q18" s="245" t="s">
        <v>501</v>
      </c>
      <c r="R18" s="245"/>
      <c r="S18" s="248"/>
      <c r="T18" s="248"/>
      <c r="U18" s="248"/>
    </row>
    <row r="19" spans="1:21" ht="25.5" customHeight="1">
      <c r="A19" s="202"/>
      <c r="B19" s="202"/>
      <c r="C19" s="233"/>
      <c r="D19" s="204" t="s">
        <v>417</v>
      </c>
      <c r="E19" s="126" t="s">
        <v>197</v>
      </c>
      <c r="F19" s="245" t="s">
        <v>418</v>
      </c>
      <c r="G19" s="205"/>
      <c r="H19" s="262" t="s">
        <v>195</v>
      </c>
      <c r="I19" s="262"/>
      <c r="J19" s="263">
        <f>'Chakhei SC'!L181</f>
        <v>39.1419</v>
      </c>
      <c r="K19" s="263">
        <f>'Siata SC'!L181</f>
        <v>19.203299999999999</v>
      </c>
      <c r="L19" s="263">
        <f>'Lana SC'!L181</f>
        <v>11.679300000000001</v>
      </c>
      <c r="M19" s="263">
        <f>'SC Toatal Achievement )'!L174</f>
        <v>70.024500000000003</v>
      </c>
      <c r="O19" s="264" t="s">
        <v>403</v>
      </c>
      <c r="P19" s="241" t="s">
        <v>509</v>
      </c>
      <c r="Q19" s="264" t="s">
        <v>510</v>
      </c>
      <c r="R19" s="241" t="s">
        <v>406</v>
      </c>
      <c r="S19" s="241" t="str">
        <f t="shared" ref="S19:U19" si="10">S4</f>
        <v>Chakhei SC</v>
      </c>
      <c r="T19" s="241" t="str">
        <f t="shared" si="10"/>
        <v>Siata SC</v>
      </c>
      <c r="U19" s="241" t="str">
        <f t="shared" si="10"/>
        <v>Iana SC</v>
      </c>
    </row>
    <row r="20" spans="1:21" ht="16.5" customHeight="1">
      <c r="A20" s="202"/>
      <c r="B20" s="202"/>
      <c r="C20" s="233"/>
      <c r="D20" s="204" t="s">
        <v>419</v>
      </c>
      <c r="E20" s="126" t="s">
        <v>197</v>
      </c>
      <c r="F20" s="226" t="s">
        <v>420</v>
      </c>
      <c r="G20" s="205"/>
      <c r="H20" s="130" t="s">
        <v>195</v>
      </c>
      <c r="I20" s="262"/>
      <c r="J20" s="263">
        <f>'Chakhei SC'!L182</f>
        <v>0</v>
      </c>
      <c r="K20" s="263">
        <f>'Siata SC'!L182</f>
        <v>0</v>
      </c>
      <c r="L20" s="263">
        <f>'Lana SC'!L182</f>
        <v>0</v>
      </c>
      <c r="M20" s="263">
        <f>'SC Toatal Achievement )'!L175</f>
        <v>1</v>
      </c>
      <c r="R20" s="4" t="s">
        <v>511</v>
      </c>
      <c r="S20" s="233"/>
      <c r="T20" s="233"/>
      <c r="U20" s="233"/>
    </row>
    <row r="21" spans="1:21" ht="13.5" customHeight="1">
      <c r="A21" s="202"/>
      <c r="B21" s="202"/>
      <c r="C21" s="233"/>
      <c r="D21" s="208">
        <v>1</v>
      </c>
      <c r="E21" s="126" t="s">
        <v>197</v>
      </c>
      <c r="F21" s="128" t="s">
        <v>421</v>
      </c>
      <c r="G21" s="205" t="s">
        <v>512</v>
      </c>
      <c r="H21" s="262" t="s">
        <v>199</v>
      </c>
      <c r="I21" s="130">
        <v>5</v>
      </c>
      <c r="J21" s="265">
        <f>'Chakhei SC'!L183</f>
        <v>9.480122324159021E-2</v>
      </c>
      <c r="K21" s="265">
        <f>'Siata SC'!L183</f>
        <v>0.67497773820124662</v>
      </c>
      <c r="L21" s="265">
        <f>'Lana SC'!L183</f>
        <v>0.37481698389458273</v>
      </c>
      <c r="M21" s="265">
        <f>'SC Toatal Achievement )'!L176</f>
        <v>0.3006105006105006</v>
      </c>
      <c r="O21" s="208">
        <v>1</v>
      </c>
      <c r="P21" s="126" t="s">
        <v>197</v>
      </c>
      <c r="Q21" s="128" t="s">
        <v>193</v>
      </c>
      <c r="R21" s="130">
        <v>5</v>
      </c>
      <c r="S21" s="266">
        <f t="shared" ref="S21:U21" si="11">IF(J21&gt;100%,5,IF(J21&lt;100%,5*J21,IF(J21=100%,5)))</f>
        <v>0.47400611620795108</v>
      </c>
      <c r="T21" s="266">
        <f t="shared" si="11"/>
        <v>3.374888691006233</v>
      </c>
      <c r="U21" s="266">
        <f t="shared" si="11"/>
        <v>1.8740849194729137</v>
      </c>
    </row>
    <row r="22" spans="1:21" ht="16.5" customHeight="1">
      <c r="A22" s="202"/>
      <c r="B22" s="202"/>
      <c r="C22" s="233"/>
      <c r="D22" s="208">
        <v>2</v>
      </c>
      <c r="E22" s="126" t="s">
        <v>197</v>
      </c>
      <c r="F22" s="267" t="s">
        <v>422</v>
      </c>
      <c r="G22" s="205" t="s">
        <v>512</v>
      </c>
      <c r="H22" s="262" t="s">
        <v>199</v>
      </c>
      <c r="I22" s="262">
        <v>5</v>
      </c>
      <c r="J22" s="265">
        <f>'Chakhei SC'!L184</f>
        <v>0.51096139942108076</v>
      </c>
      <c r="K22" s="265">
        <f>'Siata SC'!L184</f>
        <v>0.52074383048746831</v>
      </c>
      <c r="L22" s="265">
        <f>'Lana SC'!L184</f>
        <v>0.59935098850102309</v>
      </c>
      <c r="M22" s="265">
        <f>'SC Toatal Achievement )'!L177</f>
        <v>0.52838649329877396</v>
      </c>
      <c r="O22" s="208">
        <v>2</v>
      </c>
      <c r="P22" s="126" t="s">
        <v>197</v>
      </c>
      <c r="Q22" s="267" t="s">
        <v>422</v>
      </c>
      <c r="R22" s="262">
        <v>5</v>
      </c>
      <c r="S22" s="266">
        <f t="shared" ref="S22:U22" si="12">IF(J22&gt;100%,5,IF(J22&lt;100%,5*J22,IF(J22=100%,5)))</f>
        <v>2.5548069971054037</v>
      </c>
      <c r="T22" s="266">
        <f t="shared" si="12"/>
        <v>2.6037191524373418</v>
      </c>
      <c r="U22" s="266">
        <f t="shared" si="12"/>
        <v>2.9967549425051154</v>
      </c>
    </row>
    <row r="23" spans="1:21" ht="22.5" customHeight="1">
      <c r="A23" s="202"/>
      <c r="B23" s="202"/>
      <c r="C23" s="233"/>
      <c r="D23" s="208">
        <v>3</v>
      </c>
      <c r="E23" s="126" t="s">
        <v>197</v>
      </c>
      <c r="F23" s="245" t="s">
        <v>423</v>
      </c>
      <c r="G23" s="205" t="s">
        <v>512</v>
      </c>
      <c r="H23" s="262" t="s">
        <v>199</v>
      </c>
      <c r="I23" s="262">
        <v>10</v>
      </c>
      <c r="J23" s="265">
        <f>'Chakhei SC'!L185</f>
        <v>0.9</v>
      </c>
      <c r="K23" s="265">
        <f>'Siata SC'!L185</f>
        <v>1</v>
      </c>
      <c r="L23" s="265">
        <f>'Lana SC'!L185</f>
        <v>1</v>
      </c>
      <c r="M23" s="265">
        <f>'SC Toatal Achievement )'!L178</f>
        <v>0.94594594594594594</v>
      </c>
      <c r="O23" s="208">
        <v>3</v>
      </c>
      <c r="P23" s="126" t="s">
        <v>197</v>
      </c>
      <c r="Q23" s="267" t="s">
        <v>423</v>
      </c>
      <c r="R23" s="262">
        <v>10</v>
      </c>
      <c r="S23" s="266">
        <f t="shared" ref="S23:U23" si="13">IF(J23&gt;100%,10,IF(J23&lt;100%,10*J23,IF(J23=100%,10)))</f>
        <v>9</v>
      </c>
      <c r="T23" s="266">
        <f t="shared" si="13"/>
        <v>10</v>
      </c>
      <c r="U23" s="266">
        <f t="shared" si="13"/>
        <v>10</v>
      </c>
    </row>
    <row r="24" spans="1:21" ht="28.5" customHeight="1">
      <c r="A24" s="202"/>
      <c r="B24" s="202"/>
      <c r="C24" s="233"/>
      <c r="D24" s="208">
        <v>4</v>
      </c>
      <c r="E24" s="126" t="s">
        <v>197</v>
      </c>
      <c r="F24" s="245" t="s">
        <v>424</v>
      </c>
      <c r="G24" s="205" t="s">
        <v>512</v>
      </c>
      <c r="H24" s="262" t="s">
        <v>199</v>
      </c>
      <c r="I24" s="262">
        <v>10</v>
      </c>
      <c r="J24" s="265">
        <f>'Chakhei SC'!L186</f>
        <v>0.4</v>
      </c>
      <c r="K24" s="265">
        <f>'Siata SC'!L186</f>
        <v>0.4</v>
      </c>
      <c r="L24" s="265">
        <f>'Lana SC'!L186</f>
        <v>0</v>
      </c>
      <c r="M24" s="265">
        <f>'SC Toatal Achievement )'!L179</f>
        <v>0.32432432432432434</v>
      </c>
      <c r="O24" s="208">
        <v>4</v>
      </c>
      <c r="P24" s="126" t="s">
        <v>197</v>
      </c>
      <c r="Q24" s="267" t="s">
        <v>424</v>
      </c>
      <c r="R24" s="262">
        <v>10</v>
      </c>
      <c r="S24" s="266">
        <f t="shared" ref="S24:U24" si="14">IF(J24&gt;100%,10,IF(J24&lt;100%,10*J24,IF(J24=100%,10)))</f>
        <v>4</v>
      </c>
      <c r="T24" s="266">
        <f t="shared" si="14"/>
        <v>4</v>
      </c>
      <c r="U24" s="266">
        <f t="shared" si="14"/>
        <v>0</v>
      </c>
    </row>
    <row r="25" spans="1:21" ht="22.5" customHeight="1">
      <c r="A25" s="202"/>
      <c r="B25" s="202"/>
      <c r="C25" s="233"/>
      <c r="D25" s="208">
        <v>5</v>
      </c>
      <c r="E25" s="121" t="s">
        <v>197</v>
      </c>
      <c r="F25" s="268" t="s">
        <v>425</v>
      </c>
      <c r="G25" s="205" t="s">
        <v>512</v>
      </c>
      <c r="H25" s="130" t="s">
        <v>199</v>
      </c>
      <c r="I25" s="269">
        <v>10</v>
      </c>
      <c r="J25" s="265">
        <f>'Chakhei SC'!L187</f>
        <v>0.4</v>
      </c>
      <c r="K25" s="265">
        <f>'Siata SC'!L187</f>
        <v>0.4</v>
      </c>
      <c r="L25" s="265">
        <f>'Lana SC'!L187</f>
        <v>0.2857142857142857</v>
      </c>
      <c r="M25" s="265">
        <f>'SC Toatal Achievement )'!L180</f>
        <v>0.3783783783783784</v>
      </c>
      <c r="O25" s="208">
        <v>5</v>
      </c>
      <c r="P25" s="121" t="s">
        <v>197</v>
      </c>
      <c r="Q25" s="133" t="s">
        <v>425</v>
      </c>
      <c r="R25" s="269">
        <v>10</v>
      </c>
      <c r="S25" s="266">
        <f t="shared" ref="S25:U25" si="15">IF(J25&gt;100%,10,IF(J25&lt;100%,10*J25,IF(J25=100%,10)))</f>
        <v>4</v>
      </c>
      <c r="T25" s="266">
        <f t="shared" si="15"/>
        <v>4</v>
      </c>
      <c r="U25" s="266">
        <f t="shared" si="15"/>
        <v>2.8571428571428568</v>
      </c>
    </row>
    <row r="26" spans="1:21" ht="16.5" customHeight="1">
      <c r="A26" s="202"/>
      <c r="B26" s="202"/>
      <c r="C26" s="233"/>
      <c r="D26" s="208">
        <v>6</v>
      </c>
      <c r="E26" s="126" t="s">
        <v>197</v>
      </c>
      <c r="F26" s="226" t="s">
        <v>426</v>
      </c>
      <c r="G26" s="205" t="s">
        <v>512</v>
      </c>
      <c r="H26" s="262" t="s">
        <v>199</v>
      </c>
      <c r="I26" s="262">
        <v>5</v>
      </c>
      <c r="J26" s="265">
        <f>'Chakhei SC'!L188</f>
        <v>0.65</v>
      </c>
      <c r="K26" s="265">
        <f>'Siata SC'!L188</f>
        <v>0.4</v>
      </c>
      <c r="L26" s="265">
        <f>'Lana SC'!L188</f>
        <v>0.14285714285714285</v>
      </c>
      <c r="M26" s="265">
        <f>'SC Toatal Achievement )'!L181</f>
        <v>0.48648648648648651</v>
      </c>
      <c r="O26" s="208">
        <v>6</v>
      </c>
      <c r="P26" s="126" t="s">
        <v>197</v>
      </c>
      <c r="Q26" s="226" t="s">
        <v>426</v>
      </c>
      <c r="R26" s="262">
        <v>5</v>
      </c>
      <c r="S26" s="266">
        <f t="shared" ref="S26:U26" si="16">IF(J26&gt;100%,5,IF(J26&lt;100%,5*J26,IF(J26=100%,5)))</f>
        <v>3.25</v>
      </c>
      <c r="T26" s="266">
        <f t="shared" si="16"/>
        <v>2</v>
      </c>
      <c r="U26" s="266">
        <f t="shared" si="16"/>
        <v>0.71428571428571419</v>
      </c>
    </row>
    <row r="27" spans="1:21" ht="16.5" customHeight="1">
      <c r="A27" s="202"/>
      <c r="B27" s="202"/>
      <c r="C27" s="233"/>
      <c r="D27" s="208">
        <v>7</v>
      </c>
      <c r="E27" s="121" t="s">
        <v>197</v>
      </c>
      <c r="F27" s="133" t="s">
        <v>427</v>
      </c>
      <c r="G27" s="205" t="s">
        <v>512</v>
      </c>
      <c r="H27" s="130" t="s">
        <v>199</v>
      </c>
      <c r="I27" s="269">
        <v>5</v>
      </c>
      <c r="J27" s="265">
        <f>'Chakhei SC'!L189</f>
        <v>1</v>
      </c>
      <c r="K27" s="265">
        <v>0</v>
      </c>
      <c r="L27" s="265" t="e">
        <f>'Lana SC'!L189</f>
        <v>#DIV/0!</v>
      </c>
      <c r="M27" s="265">
        <f>'SC Toatal Achievement )'!L182</f>
        <v>1</v>
      </c>
      <c r="O27" s="208">
        <v>7</v>
      </c>
      <c r="P27" s="121" t="s">
        <v>197</v>
      </c>
      <c r="Q27" s="133" t="s">
        <v>427</v>
      </c>
      <c r="R27" s="269">
        <v>5</v>
      </c>
      <c r="S27" s="266">
        <f t="shared" ref="S27:U27" si="17">IF(J27&gt;100%,5,IF(J27&lt;100%,5*J27,IF(J27=100%,5)))</f>
        <v>5</v>
      </c>
      <c r="T27" s="266">
        <f t="shared" si="17"/>
        <v>0</v>
      </c>
      <c r="U27" s="266" t="e">
        <f t="shared" si="17"/>
        <v>#DIV/0!</v>
      </c>
    </row>
    <row r="28" spans="1:21" ht="15.75" customHeight="1">
      <c r="A28" s="202"/>
      <c r="B28" s="202"/>
      <c r="C28" s="233"/>
      <c r="D28" s="208">
        <v>8</v>
      </c>
      <c r="E28" s="126" t="s">
        <v>197</v>
      </c>
      <c r="F28" s="245" t="s">
        <v>428</v>
      </c>
      <c r="G28" s="205" t="s">
        <v>512</v>
      </c>
      <c r="H28" s="262" t="s">
        <v>199</v>
      </c>
      <c r="I28" s="262">
        <v>10</v>
      </c>
      <c r="J28" s="265">
        <f>'Chakhei SC'!L190</f>
        <v>0</v>
      </c>
      <c r="K28" s="265">
        <f>'Siata SC'!L190</f>
        <v>1</v>
      </c>
      <c r="L28" s="265">
        <f>'Lana SC'!L190</f>
        <v>1</v>
      </c>
      <c r="M28" s="265">
        <f>'SC Toatal Achievement )'!L183</f>
        <v>0.875</v>
      </c>
      <c r="O28" s="208">
        <v>8</v>
      </c>
      <c r="P28" s="126" t="s">
        <v>197</v>
      </c>
      <c r="Q28" s="267" t="s">
        <v>428</v>
      </c>
      <c r="R28" s="262">
        <v>10</v>
      </c>
      <c r="S28" s="266">
        <f t="shared" ref="S28:U28" si="18">IF(J28&gt;100%,10,IF(J28&lt;100%,10*J28,IF(J28=100%,10)))</f>
        <v>0</v>
      </c>
      <c r="T28" s="266">
        <f t="shared" si="18"/>
        <v>10</v>
      </c>
      <c r="U28" s="266">
        <f t="shared" si="18"/>
        <v>10</v>
      </c>
    </row>
    <row r="29" spans="1:21" ht="15.75" customHeight="1">
      <c r="A29" s="202"/>
      <c r="B29" s="202"/>
      <c r="C29" s="233"/>
      <c r="D29" s="208">
        <v>9</v>
      </c>
      <c r="E29" s="121" t="s">
        <v>197</v>
      </c>
      <c r="F29" s="133" t="s">
        <v>198</v>
      </c>
      <c r="G29" s="205" t="s">
        <v>512</v>
      </c>
      <c r="H29" s="130" t="s">
        <v>199</v>
      </c>
      <c r="I29" s="269">
        <v>5</v>
      </c>
      <c r="J29" s="265">
        <f>'Chakhei SC'!L191</f>
        <v>1</v>
      </c>
      <c r="K29" s="265" t="e">
        <f>'Siata SC'!L191</f>
        <v>#DIV/0!</v>
      </c>
      <c r="L29" s="265" t="e">
        <f>'Lana SC'!L191</f>
        <v>#DIV/0!</v>
      </c>
      <c r="M29" s="265">
        <f>'SC Toatal Achievement )'!L184</f>
        <v>1</v>
      </c>
      <c r="O29" s="208">
        <v>9</v>
      </c>
      <c r="P29" s="121" t="s">
        <v>197</v>
      </c>
      <c r="Q29" s="133" t="s">
        <v>198</v>
      </c>
      <c r="R29" s="269">
        <v>5</v>
      </c>
      <c r="S29" s="266">
        <f t="shared" ref="S29:U29" si="19">IF(J29&gt;100%,5,IF(J29&lt;100%,5*J29,IF(J29=100%,5)))</f>
        <v>5</v>
      </c>
      <c r="T29" s="266" t="e">
        <f t="shared" si="19"/>
        <v>#DIV/0!</v>
      </c>
      <c r="U29" s="266" t="e">
        <f t="shared" si="19"/>
        <v>#DIV/0!</v>
      </c>
    </row>
    <row r="30" spans="1:21" ht="15.75" customHeight="1">
      <c r="A30" s="202"/>
      <c r="B30" s="202"/>
      <c r="C30" s="233"/>
      <c r="D30" s="208">
        <v>10</v>
      </c>
      <c r="E30" s="121" t="s">
        <v>197</v>
      </c>
      <c r="F30" s="133" t="s">
        <v>200</v>
      </c>
      <c r="G30" s="205" t="s">
        <v>512</v>
      </c>
      <c r="H30" s="130" t="s">
        <v>199</v>
      </c>
      <c r="I30" s="269">
        <v>5</v>
      </c>
      <c r="J30" s="265">
        <f>'Chakhei SC'!L192</f>
        <v>1</v>
      </c>
      <c r="K30" s="265" t="e">
        <f>'Siata SC'!L192</f>
        <v>#DIV/0!</v>
      </c>
      <c r="L30" s="265" t="e">
        <f>'Lana SC'!L192</f>
        <v>#DIV/0!</v>
      </c>
      <c r="M30" s="265">
        <f>'SC Toatal Achievement )'!L185</f>
        <v>1</v>
      </c>
      <c r="O30" s="208">
        <v>10</v>
      </c>
      <c r="P30" s="121" t="s">
        <v>197</v>
      </c>
      <c r="Q30" s="133" t="s">
        <v>200</v>
      </c>
      <c r="R30" s="269">
        <v>5</v>
      </c>
      <c r="S30" s="266">
        <f t="shared" ref="S30:U30" si="20">IF(J30&gt;100%,5,IF(J30&lt;100%,5*J30,IF(J30=100%,5)))</f>
        <v>5</v>
      </c>
      <c r="T30" s="266" t="e">
        <f t="shared" si="20"/>
        <v>#DIV/0!</v>
      </c>
      <c r="U30" s="266" t="e">
        <f t="shared" si="20"/>
        <v>#DIV/0!</v>
      </c>
    </row>
    <row r="31" spans="1:21" ht="28.5" customHeight="1">
      <c r="A31" s="202"/>
      <c r="B31" s="202"/>
      <c r="C31" s="233"/>
      <c r="D31" s="208">
        <v>11</v>
      </c>
      <c r="E31" s="126" t="s">
        <v>201</v>
      </c>
      <c r="F31" s="133" t="s">
        <v>429</v>
      </c>
      <c r="G31" s="205" t="s">
        <v>512</v>
      </c>
      <c r="H31" s="262" t="s">
        <v>199</v>
      </c>
      <c r="I31" s="269">
        <v>5</v>
      </c>
      <c r="J31" s="265">
        <f>'Chakhei SC'!L193</f>
        <v>0</v>
      </c>
      <c r="K31" s="265">
        <f>'Siata SC'!L193</f>
        <v>0.6</v>
      </c>
      <c r="L31" s="265">
        <f>'Lana SC'!L193</f>
        <v>0.7142857142857143</v>
      </c>
      <c r="M31" s="265">
        <f>'SC Toatal Achievement )'!L186</f>
        <v>0.72972972972972971</v>
      </c>
      <c r="O31" s="208">
        <v>11</v>
      </c>
      <c r="P31" s="126" t="s">
        <v>201</v>
      </c>
      <c r="Q31" s="133" t="s">
        <v>429</v>
      </c>
      <c r="R31" s="269">
        <v>5</v>
      </c>
      <c r="S31" s="266">
        <f t="shared" ref="S31:U31" si="21">IF(J31&gt;100%,5,IF(J31&lt;100%,5*J31,IF(J31=100%,5)))</f>
        <v>0</v>
      </c>
      <c r="T31" s="266">
        <f t="shared" si="21"/>
        <v>3</v>
      </c>
      <c r="U31" s="266">
        <f t="shared" si="21"/>
        <v>3.5714285714285716</v>
      </c>
    </row>
    <row r="32" spans="1:21" ht="17.25" customHeight="1">
      <c r="A32" s="202"/>
      <c r="B32" s="202"/>
      <c r="C32" s="233"/>
      <c r="D32" s="208">
        <v>12</v>
      </c>
      <c r="E32" s="126" t="s">
        <v>201</v>
      </c>
      <c r="F32" s="245" t="s">
        <v>430</v>
      </c>
      <c r="G32" s="205" t="s">
        <v>512</v>
      </c>
      <c r="H32" s="262" t="s">
        <v>199</v>
      </c>
      <c r="I32" s="262">
        <v>10</v>
      </c>
      <c r="J32" s="265">
        <f>'Chakhei SC'!L194</f>
        <v>0</v>
      </c>
      <c r="K32" s="265" t="e">
        <f>'Siata SC'!L194</f>
        <v>#DIV/0!</v>
      </c>
      <c r="L32" s="265" t="e">
        <f>'Lana SC'!L194</f>
        <v>#DIV/0!</v>
      </c>
      <c r="M32" s="265">
        <f>'SC Toatal Achievement )'!L187</f>
        <v>0</v>
      </c>
      <c r="O32" s="208">
        <v>12</v>
      </c>
      <c r="P32" s="126" t="s">
        <v>201</v>
      </c>
      <c r="Q32" s="267" t="s">
        <v>430</v>
      </c>
      <c r="R32" s="262">
        <v>10</v>
      </c>
      <c r="S32" s="266">
        <f t="shared" ref="S32:U32" si="22">IF(J32&gt;100%,10,IF(J32&lt;100%,10*J32,IF(J32=100%,10)))</f>
        <v>0</v>
      </c>
      <c r="T32" s="266" t="e">
        <f t="shared" si="22"/>
        <v>#DIV/0!</v>
      </c>
      <c r="U32" s="266" t="e">
        <f t="shared" si="22"/>
        <v>#DIV/0!</v>
      </c>
    </row>
    <row r="33" spans="1:21" ht="17.25" customHeight="1">
      <c r="A33" s="202"/>
      <c r="B33" s="202"/>
      <c r="C33" s="233"/>
      <c r="D33" s="208">
        <v>13</v>
      </c>
      <c r="E33" s="126" t="s">
        <v>201</v>
      </c>
      <c r="F33" s="245" t="s">
        <v>431</v>
      </c>
      <c r="G33" s="205" t="s">
        <v>512</v>
      </c>
      <c r="H33" s="262" t="s">
        <v>199</v>
      </c>
      <c r="I33" s="262">
        <v>10</v>
      </c>
      <c r="J33" s="265">
        <f>'Chakhei SC'!L195</f>
        <v>0</v>
      </c>
      <c r="K33" s="265" t="e">
        <f>'Siata SC'!L195</f>
        <v>#DIV/0!</v>
      </c>
      <c r="L33" s="265" t="e">
        <f>'Lana SC'!L195</f>
        <v>#DIV/0!</v>
      </c>
      <c r="M33" s="265">
        <f>'SC Toatal Achievement )'!L188</f>
        <v>2</v>
      </c>
      <c r="O33" s="208">
        <v>13</v>
      </c>
      <c r="P33" s="126" t="s">
        <v>201</v>
      </c>
      <c r="Q33" s="267" t="s">
        <v>431</v>
      </c>
      <c r="R33" s="262">
        <v>10</v>
      </c>
      <c r="S33" s="266">
        <f t="shared" ref="S33:U33" si="23">IF(J33&gt;100%,10,IF(J33&lt;100%,10*J33,IF(J33=100%,10)))</f>
        <v>0</v>
      </c>
      <c r="T33" s="266" t="e">
        <f t="shared" si="23"/>
        <v>#DIV/0!</v>
      </c>
      <c r="U33" s="266" t="e">
        <f t="shared" si="23"/>
        <v>#DIV/0!</v>
      </c>
    </row>
    <row r="34" spans="1:21" ht="28.5" customHeight="1">
      <c r="A34" s="202"/>
      <c r="B34" s="202"/>
      <c r="C34" s="233"/>
      <c r="D34" s="208">
        <v>14</v>
      </c>
      <c r="E34" s="126" t="s">
        <v>201</v>
      </c>
      <c r="F34" s="267" t="s">
        <v>432</v>
      </c>
      <c r="G34" s="205" t="s">
        <v>512</v>
      </c>
      <c r="H34" s="262" t="s">
        <v>199</v>
      </c>
      <c r="I34" s="262">
        <v>5</v>
      </c>
      <c r="J34" s="265">
        <f>'Chakhei SC'!L196</f>
        <v>0</v>
      </c>
      <c r="K34" s="265">
        <f>'Siata SC'!L196</f>
        <v>5.5195419627441504E-2</v>
      </c>
      <c r="L34" s="265">
        <f>'Lana SC'!L196</f>
        <v>0.81677907199787891</v>
      </c>
      <c r="M34" s="265">
        <f>'SC Toatal Achievement )'!L189</f>
        <v>0.34814224506891006</v>
      </c>
      <c r="O34" s="208">
        <v>14</v>
      </c>
      <c r="P34" s="126" t="s">
        <v>201</v>
      </c>
      <c r="Q34" s="267" t="s">
        <v>432</v>
      </c>
      <c r="R34" s="262">
        <v>5</v>
      </c>
      <c r="S34" s="266">
        <f t="shared" ref="S34:U34" si="24">IF(J34&gt;100%,5,IF(J34&lt;100%,5*J34,IF(J34=100%,5)))</f>
        <v>0</v>
      </c>
      <c r="T34" s="266">
        <f t="shared" si="24"/>
        <v>0.2759770981372075</v>
      </c>
      <c r="U34" s="266">
        <f t="shared" si="24"/>
        <v>4.0838953599893948</v>
      </c>
    </row>
    <row r="35" spans="1:21" ht="16.5" customHeight="1">
      <c r="A35" s="202"/>
      <c r="B35" s="202"/>
      <c r="C35" s="233"/>
      <c r="D35" s="208">
        <v>15</v>
      </c>
      <c r="E35" s="121" t="s">
        <v>201</v>
      </c>
      <c r="F35" s="142" t="s">
        <v>433</v>
      </c>
      <c r="G35" s="205" t="s">
        <v>512</v>
      </c>
      <c r="H35" s="130" t="s">
        <v>199</v>
      </c>
      <c r="I35" s="130">
        <v>5</v>
      </c>
      <c r="J35" s="265">
        <f>'Chakhei SC'!L197</f>
        <v>0</v>
      </c>
      <c r="K35" s="265">
        <f>'Siata SC'!L197</f>
        <v>0</v>
      </c>
      <c r="L35" s="265">
        <f>'Lana SC'!L197</f>
        <v>0.91209276605011558</v>
      </c>
      <c r="M35" s="265">
        <f>'SC Toatal Achievement )'!L190</f>
        <v>0.24340292423432633</v>
      </c>
      <c r="O35" s="208">
        <v>15</v>
      </c>
      <c r="P35" s="121" t="s">
        <v>201</v>
      </c>
      <c r="Q35" s="142" t="s">
        <v>433</v>
      </c>
      <c r="R35" s="130">
        <v>5</v>
      </c>
      <c r="S35" s="266">
        <f t="shared" ref="S35:U35" si="25">IF(J35&gt;100%,5,IF(J35&lt;100%,5*J35,IF(J35=100%,5)))</f>
        <v>0</v>
      </c>
      <c r="T35" s="266">
        <f t="shared" si="25"/>
        <v>0</v>
      </c>
      <c r="U35" s="266">
        <f t="shared" si="25"/>
        <v>4.560463830250578</v>
      </c>
    </row>
    <row r="36" spans="1:21" ht="17.25" customHeight="1">
      <c r="A36" s="202"/>
      <c r="B36" s="202"/>
      <c r="C36" s="233"/>
      <c r="D36" s="208">
        <v>16</v>
      </c>
      <c r="E36" s="121" t="s">
        <v>201</v>
      </c>
      <c r="F36" s="142" t="s">
        <v>434</v>
      </c>
      <c r="G36" s="205" t="s">
        <v>512</v>
      </c>
      <c r="H36" s="130" t="s">
        <v>199</v>
      </c>
      <c r="I36" s="130">
        <v>5</v>
      </c>
      <c r="J36" s="265">
        <f>'Chakhei SC'!L198</f>
        <v>0</v>
      </c>
      <c r="K36" s="265">
        <f>'Siata SC'!L198</f>
        <v>0</v>
      </c>
      <c r="L36" s="265">
        <f>'Lana SC'!L198</f>
        <v>0.64006509898253983</v>
      </c>
      <c r="M36" s="265">
        <f>'SC Toatal Achievement )'!L191</f>
        <v>0.22876214683677379</v>
      </c>
      <c r="O36" s="208">
        <v>16</v>
      </c>
      <c r="P36" s="121" t="s">
        <v>201</v>
      </c>
      <c r="Q36" s="142" t="s">
        <v>434</v>
      </c>
      <c r="R36" s="130">
        <v>5</v>
      </c>
      <c r="S36" s="266">
        <f t="shared" ref="S36:U36" si="26">IF(J36&gt;100%,5,IF(J36&lt;100%,5*J36,IF(J36=100%,5)))</f>
        <v>0</v>
      </c>
      <c r="T36" s="266">
        <f t="shared" si="26"/>
        <v>0</v>
      </c>
      <c r="U36" s="266">
        <f t="shared" si="26"/>
        <v>3.2003254949126991</v>
      </c>
    </row>
    <row r="37" spans="1:21" ht="24.75" customHeight="1">
      <c r="A37" s="202"/>
      <c r="B37" s="202"/>
      <c r="C37" s="233"/>
      <c r="D37" s="208">
        <v>17</v>
      </c>
      <c r="E37" s="126" t="s">
        <v>209</v>
      </c>
      <c r="F37" s="139" t="s">
        <v>513</v>
      </c>
      <c r="G37" s="205" t="s">
        <v>514</v>
      </c>
      <c r="H37" s="262" t="s">
        <v>199</v>
      </c>
      <c r="I37" s="262">
        <v>5</v>
      </c>
      <c r="J37" s="265">
        <f>'Chakhei SC'!L199</f>
        <v>7</v>
      </c>
      <c r="K37" s="265" t="e">
        <f>'Siata SC'!L199</f>
        <v>#DIV/0!</v>
      </c>
      <c r="L37" s="265" t="e">
        <f>'Lana SC'!L199</f>
        <v>#DIV/0!</v>
      </c>
      <c r="M37" s="265">
        <f>'SC Toatal Achievement )'!L192</f>
        <v>1.75</v>
      </c>
      <c r="O37" s="208">
        <v>17</v>
      </c>
      <c r="P37" s="126" t="s">
        <v>209</v>
      </c>
      <c r="Q37" s="139" t="s">
        <v>513</v>
      </c>
      <c r="R37" s="262">
        <v>5</v>
      </c>
      <c r="S37" s="266">
        <f t="shared" ref="S37:U37" si="27">IF(J37&gt;100%,5,IF(J37&lt;100%,5*J37,IF(J37=100%,5)))</f>
        <v>5</v>
      </c>
      <c r="T37" s="266" t="e">
        <f t="shared" si="27"/>
        <v>#DIV/0!</v>
      </c>
      <c r="U37" s="266" t="e">
        <f t="shared" si="27"/>
        <v>#DIV/0!</v>
      </c>
    </row>
    <row r="38" spans="1:21" ht="27" customHeight="1">
      <c r="A38" s="202"/>
      <c r="B38" s="202"/>
      <c r="C38" s="233"/>
      <c r="D38" s="208">
        <v>18</v>
      </c>
      <c r="E38" s="121" t="s">
        <v>209</v>
      </c>
      <c r="F38" s="133" t="s">
        <v>436</v>
      </c>
      <c r="G38" s="205" t="s">
        <v>514</v>
      </c>
      <c r="H38" s="130" t="s">
        <v>199</v>
      </c>
      <c r="I38" s="269">
        <v>5</v>
      </c>
      <c r="J38" s="265">
        <f>'Chakhei SC'!L200</f>
        <v>0.2423469387755102</v>
      </c>
      <c r="K38" s="265">
        <f>'Siata SC'!L200</f>
        <v>0.2</v>
      </c>
      <c r="L38" s="265">
        <f>'Lana SC'!L200</f>
        <v>0.80303030303030298</v>
      </c>
      <c r="M38" s="265">
        <f>'SC Toatal Achievement )'!L193</f>
        <v>0.33473389355742295</v>
      </c>
      <c r="O38" s="208">
        <v>18</v>
      </c>
      <c r="P38" s="121" t="s">
        <v>209</v>
      </c>
      <c r="Q38" s="133" t="s">
        <v>436</v>
      </c>
      <c r="R38" s="269">
        <v>5</v>
      </c>
      <c r="S38" s="266">
        <f t="shared" ref="S38:U38" si="28">IF(J38&gt;100%,5,IF(J38&lt;100%,5*J38,IF(J38=100%,5)))</f>
        <v>1.2117346938775511</v>
      </c>
      <c r="T38" s="266">
        <f t="shared" si="28"/>
        <v>1</v>
      </c>
      <c r="U38" s="266">
        <f t="shared" si="28"/>
        <v>4.0151515151515147</v>
      </c>
    </row>
    <row r="39" spans="1:21" ht="24.75" customHeight="1">
      <c r="A39" s="202"/>
      <c r="B39" s="202"/>
      <c r="C39" s="233"/>
      <c r="D39" s="208">
        <v>19</v>
      </c>
      <c r="E39" s="126" t="s">
        <v>209</v>
      </c>
      <c r="F39" s="133" t="s">
        <v>515</v>
      </c>
      <c r="G39" s="205" t="s">
        <v>514</v>
      </c>
      <c r="H39" s="262" t="s">
        <v>199</v>
      </c>
      <c r="I39" s="269">
        <v>5</v>
      </c>
      <c r="J39" s="265">
        <f>'Chakhei SC'!L201</f>
        <v>0.11666666666666667</v>
      </c>
      <c r="K39" s="265">
        <f>'Siata SC'!L201</f>
        <v>8.3333333333333329E-2</v>
      </c>
      <c r="L39" s="265">
        <f>'Lana SC'!L201</f>
        <v>0.5</v>
      </c>
      <c r="M39" s="265">
        <f>'SC Toatal Achievement )'!L194</f>
        <v>0.22222222222222221</v>
      </c>
      <c r="O39" s="208">
        <v>19</v>
      </c>
      <c r="P39" s="126" t="s">
        <v>209</v>
      </c>
      <c r="Q39" s="133" t="s">
        <v>516</v>
      </c>
      <c r="R39" s="269">
        <v>5</v>
      </c>
      <c r="S39" s="266">
        <f t="shared" ref="S39:U39" si="29">IF(J39&gt;100%,5,IF(J39&lt;100%,5*J39,IF(J39=100%,5)))</f>
        <v>0.58333333333333337</v>
      </c>
      <c r="T39" s="266">
        <f t="shared" si="29"/>
        <v>0.41666666666666663</v>
      </c>
      <c r="U39" s="266">
        <f t="shared" si="29"/>
        <v>2.5</v>
      </c>
    </row>
    <row r="40" spans="1:21" ht="25.5" customHeight="1">
      <c r="A40" s="202"/>
      <c r="B40" s="202"/>
      <c r="C40" s="233"/>
      <c r="D40" s="208">
        <v>20</v>
      </c>
      <c r="E40" s="126" t="s">
        <v>437</v>
      </c>
      <c r="F40" s="245" t="s">
        <v>203</v>
      </c>
      <c r="G40" s="205" t="s">
        <v>512</v>
      </c>
      <c r="H40" s="262" t="s">
        <v>199</v>
      </c>
      <c r="I40" s="262">
        <v>10</v>
      </c>
      <c r="J40" s="265">
        <f>'Chakhei SC'!L202</f>
        <v>7.1210135430318913E-2</v>
      </c>
      <c r="K40" s="265">
        <f>'Siata SC'!L202</f>
        <v>0</v>
      </c>
      <c r="L40" s="265">
        <f>'Lana SC'!L202</f>
        <v>0</v>
      </c>
      <c r="M40" s="265">
        <f>'SC Toatal Achievement )'!L195</f>
        <v>7.7899877899877901E-2</v>
      </c>
      <c r="O40" s="208">
        <v>20</v>
      </c>
      <c r="P40" s="126" t="s">
        <v>437</v>
      </c>
      <c r="Q40" s="267" t="s">
        <v>517</v>
      </c>
      <c r="R40" s="262">
        <v>10</v>
      </c>
      <c r="S40" s="266">
        <f t="shared" ref="S40:U40" si="30">IF(J40&gt;100%,10,IF(J40&lt;100%,10*J40,IF(J40=100%,10)))</f>
        <v>0.7121013543031891</v>
      </c>
      <c r="T40" s="266">
        <f t="shared" si="30"/>
        <v>0</v>
      </c>
      <c r="U40" s="266">
        <f t="shared" si="30"/>
        <v>0</v>
      </c>
    </row>
    <row r="41" spans="1:21" ht="27.75" customHeight="1">
      <c r="A41" s="202"/>
      <c r="B41" s="202"/>
      <c r="C41" s="233"/>
      <c r="D41" s="208">
        <v>21</v>
      </c>
      <c r="E41" s="126" t="s">
        <v>204</v>
      </c>
      <c r="F41" s="245" t="s">
        <v>205</v>
      </c>
      <c r="G41" s="205" t="s">
        <v>512</v>
      </c>
      <c r="H41" s="262" t="s">
        <v>199</v>
      </c>
      <c r="I41" s="262">
        <v>10</v>
      </c>
      <c r="J41" s="265">
        <f>'Chakhei SC'!L203</f>
        <v>0</v>
      </c>
      <c r="K41" s="265">
        <f>'Siata SC'!L203</f>
        <v>0</v>
      </c>
      <c r="L41" s="265">
        <f>'Lana SC'!L203</f>
        <v>0</v>
      </c>
      <c r="M41" s="265">
        <f>'SC Toatal Achievement )'!L196</f>
        <v>0</v>
      </c>
      <c r="O41" s="208">
        <v>21</v>
      </c>
      <c r="P41" s="126" t="s">
        <v>204</v>
      </c>
      <c r="Q41" s="267" t="s">
        <v>205</v>
      </c>
      <c r="R41" s="262">
        <v>10</v>
      </c>
      <c r="S41" s="266">
        <f t="shared" ref="S41:U41" si="31">IF(J41&gt;100%,10,IF(J41&lt;100%,10*J41,IF(J41=100%,10)))</f>
        <v>0</v>
      </c>
      <c r="T41" s="266">
        <f t="shared" si="31"/>
        <v>0</v>
      </c>
      <c r="U41" s="266">
        <f t="shared" si="31"/>
        <v>0</v>
      </c>
    </row>
    <row r="42" spans="1:21" ht="23.25" customHeight="1">
      <c r="A42" s="202"/>
      <c r="B42" s="202"/>
      <c r="C42" s="233"/>
      <c r="D42" s="208">
        <v>22</v>
      </c>
      <c r="E42" s="126" t="s">
        <v>206</v>
      </c>
      <c r="F42" s="245" t="s">
        <v>207</v>
      </c>
      <c r="G42" s="205" t="s">
        <v>512</v>
      </c>
      <c r="H42" s="262" t="s">
        <v>199</v>
      </c>
      <c r="I42" s="262">
        <v>10</v>
      </c>
      <c r="J42" s="265">
        <f>'Chakhei SC'!L204</f>
        <v>0</v>
      </c>
      <c r="K42" s="265">
        <f>'Siata SC'!L204</f>
        <v>0</v>
      </c>
      <c r="L42" s="265">
        <f>'Lana SC'!L204</f>
        <v>0</v>
      </c>
      <c r="M42" s="265">
        <f>'SC Toatal Achievement )'!L197</f>
        <v>0.13618013618013616</v>
      </c>
      <c r="O42" s="208">
        <v>22</v>
      </c>
      <c r="P42" s="126" t="s">
        <v>206</v>
      </c>
      <c r="Q42" s="267" t="s">
        <v>518</v>
      </c>
      <c r="R42" s="262">
        <v>10</v>
      </c>
      <c r="S42" s="266">
        <f t="shared" ref="S42:U42" si="32">IF(J42&gt;100%,10,IF(J42&lt;100%,10*J42,IF(J42=100%,10)))</f>
        <v>0</v>
      </c>
      <c r="T42" s="266">
        <f t="shared" si="32"/>
        <v>0</v>
      </c>
      <c r="U42" s="266">
        <f t="shared" si="32"/>
        <v>0</v>
      </c>
    </row>
    <row r="43" spans="1:21" ht="15.75" customHeight="1">
      <c r="A43" s="202"/>
      <c r="B43" s="202"/>
      <c r="C43" s="233"/>
      <c r="D43" s="208">
        <v>23</v>
      </c>
      <c r="E43" s="126" t="s">
        <v>206</v>
      </c>
      <c r="F43" s="267" t="s">
        <v>208</v>
      </c>
      <c r="G43" s="205" t="s">
        <v>512</v>
      </c>
      <c r="H43" s="262" t="s">
        <v>199</v>
      </c>
      <c r="I43" s="262">
        <v>5</v>
      </c>
      <c r="J43" s="265">
        <f>'Chakhei SC'!L205</f>
        <v>0</v>
      </c>
      <c r="K43" s="265">
        <f>'Siata SC'!L205</f>
        <v>0</v>
      </c>
      <c r="L43" s="265">
        <f>'Lana SC'!L205</f>
        <v>0</v>
      </c>
      <c r="M43" s="265">
        <f>'SC Toatal Achievement )'!L198</f>
        <v>5.1920051920051911E-2</v>
      </c>
      <c r="O43" s="208">
        <v>23</v>
      </c>
      <c r="P43" s="126" t="s">
        <v>206</v>
      </c>
      <c r="Q43" s="267" t="s">
        <v>519</v>
      </c>
      <c r="R43" s="262">
        <v>5</v>
      </c>
      <c r="S43" s="266">
        <f t="shared" ref="S43:U43" si="33">IF(J43&gt;100%,5,IF(J43&lt;100%,5*J43,IF(J43=100%,5)))</f>
        <v>0</v>
      </c>
      <c r="T43" s="266">
        <f t="shared" si="33"/>
        <v>0</v>
      </c>
      <c r="U43" s="266">
        <f t="shared" si="33"/>
        <v>0</v>
      </c>
    </row>
    <row r="44" spans="1:21" ht="24" customHeight="1">
      <c r="A44" s="202"/>
      <c r="B44" s="202"/>
      <c r="D44" s="208">
        <v>24</v>
      </c>
      <c r="E44" s="126" t="s">
        <v>227</v>
      </c>
      <c r="F44" s="145" t="s">
        <v>520</v>
      </c>
      <c r="G44" s="205" t="s">
        <v>512</v>
      </c>
      <c r="H44" s="262" t="s">
        <v>199</v>
      </c>
      <c r="I44" s="269">
        <v>5</v>
      </c>
      <c r="J44" s="265">
        <f>'Chakhei SC'!L206</f>
        <v>0.25</v>
      </c>
      <c r="K44" s="265">
        <f>'Siata SC'!L206</f>
        <v>0.25</v>
      </c>
      <c r="L44" s="265">
        <f>'Lana SC'!L206</f>
        <v>0.5</v>
      </c>
      <c r="M44" s="265">
        <f>'SC Toatal Achievement )'!L199</f>
        <v>0</v>
      </c>
      <c r="O44" s="208">
        <v>24</v>
      </c>
      <c r="P44" s="126" t="s">
        <v>227</v>
      </c>
      <c r="Q44" s="145" t="s">
        <v>520</v>
      </c>
      <c r="R44" s="269">
        <v>5</v>
      </c>
      <c r="S44" s="266">
        <f t="shared" ref="S44:U44" si="34">IF(J44&gt;100%,5,IF(J44&lt;100%,5*J44,IF(J44=100%,5)))</f>
        <v>1.25</v>
      </c>
      <c r="T44" s="266">
        <f t="shared" si="34"/>
        <v>1.25</v>
      </c>
      <c r="U44" s="266">
        <f t="shared" si="34"/>
        <v>2.5</v>
      </c>
    </row>
    <row r="45" spans="1:21" ht="21.75" customHeight="1">
      <c r="A45" s="202"/>
      <c r="B45" s="202"/>
      <c r="C45" s="233"/>
      <c r="D45" s="208">
        <v>25</v>
      </c>
      <c r="E45" s="126" t="s">
        <v>229</v>
      </c>
      <c r="F45" s="145" t="s">
        <v>521</v>
      </c>
      <c r="G45" s="205" t="s">
        <v>512</v>
      </c>
      <c r="H45" s="262" t="s">
        <v>199</v>
      </c>
      <c r="I45" s="269">
        <v>5</v>
      </c>
      <c r="J45" s="265">
        <f>'Chakhei SC'!L207</f>
        <v>0.25</v>
      </c>
      <c r="K45" s="265">
        <f>'Siata SC'!L207</f>
        <v>0.25</v>
      </c>
      <c r="L45" s="265">
        <f>'Lana SC'!L207</f>
        <v>0.5</v>
      </c>
      <c r="M45" s="265">
        <f>'SC Toatal Achievement )'!L200</f>
        <v>0</v>
      </c>
      <c r="O45" s="208">
        <v>25</v>
      </c>
      <c r="P45" s="126" t="s">
        <v>229</v>
      </c>
      <c r="Q45" s="145" t="s">
        <v>521</v>
      </c>
      <c r="R45" s="269">
        <v>5</v>
      </c>
      <c r="S45" s="266">
        <f t="shared" ref="S45:U45" si="35">IF(J45&gt;100%,5,IF(J45&lt;100%,5*J45,IF(J45=100%,5)))</f>
        <v>1.25</v>
      </c>
      <c r="T45" s="266">
        <f t="shared" si="35"/>
        <v>1.25</v>
      </c>
      <c r="U45" s="266">
        <f t="shared" si="35"/>
        <v>2.5</v>
      </c>
    </row>
    <row r="46" spans="1:21" ht="27.75" customHeight="1">
      <c r="A46" s="202"/>
      <c r="B46" s="202"/>
      <c r="C46" s="233"/>
      <c r="D46" s="208">
        <v>26</v>
      </c>
      <c r="E46" s="126" t="s">
        <v>230</v>
      </c>
      <c r="F46" s="145" t="s">
        <v>522</v>
      </c>
      <c r="G46" s="205" t="s">
        <v>512</v>
      </c>
      <c r="H46" s="262" t="s">
        <v>199</v>
      </c>
      <c r="I46" s="269">
        <v>5</v>
      </c>
      <c r="J46" s="265">
        <f>'Chakhei SC'!L208</f>
        <v>0.25</v>
      </c>
      <c r="K46" s="265">
        <f>'Siata SC'!L208</f>
        <v>0.25</v>
      </c>
      <c r="L46" s="265">
        <f>'Lana SC'!L208</f>
        <v>0.5</v>
      </c>
      <c r="M46" s="265">
        <f>'SC Toatal Achievement )'!L201</f>
        <v>0</v>
      </c>
      <c r="O46" s="208">
        <v>26</v>
      </c>
      <c r="P46" s="126" t="s">
        <v>230</v>
      </c>
      <c r="Q46" s="145" t="s">
        <v>522</v>
      </c>
      <c r="R46" s="269">
        <v>5</v>
      </c>
      <c r="S46" s="266">
        <f t="shared" ref="S46:U46" si="36">IF(J46&gt;100%,5,IF(J46&lt;100%,5*J46,IF(J46=100%,5)))</f>
        <v>1.25</v>
      </c>
      <c r="T46" s="266">
        <f t="shared" si="36"/>
        <v>1.25</v>
      </c>
      <c r="U46" s="266">
        <f t="shared" si="36"/>
        <v>2.5</v>
      </c>
    </row>
    <row r="47" spans="1:21" ht="25.5" customHeight="1">
      <c r="A47" s="202"/>
      <c r="B47" s="202"/>
      <c r="C47" s="233"/>
      <c r="D47" s="208">
        <v>27</v>
      </c>
      <c r="E47" s="126" t="s">
        <v>441</v>
      </c>
      <c r="F47" s="268" t="s">
        <v>523</v>
      </c>
      <c r="G47" s="205" t="s">
        <v>512</v>
      </c>
      <c r="H47" s="262" t="s">
        <v>199</v>
      </c>
      <c r="I47" s="269">
        <v>10</v>
      </c>
      <c r="J47" s="265">
        <f>'Chakhei SC'!L209</f>
        <v>0.25</v>
      </c>
      <c r="K47" s="265">
        <f>'Siata SC'!L209</f>
        <v>0.25</v>
      </c>
      <c r="L47" s="265">
        <f>'Lana SC'!L209</f>
        <v>0.5</v>
      </c>
      <c r="M47" s="265">
        <f>'SC Toatal Achievement )'!L202</f>
        <v>0.33333333333333331</v>
      </c>
      <c r="O47" s="208">
        <v>27</v>
      </c>
      <c r="P47" s="126" t="s">
        <v>441</v>
      </c>
      <c r="Q47" s="133" t="s">
        <v>523</v>
      </c>
      <c r="R47" s="269">
        <v>10</v>
      </c>
      <c r="S47" s="266">
        <f t="shared" ref="S47:U47" si="37">IF(J47&gt;100%,10,IF(J47&lt;100%,10*J47,IF(J47=100%,10)))</f>
        <v>2.5</v>
      </c>
      <c r="T47" s="266">
        <f t="shared" si="37"/>
        <v>2.5</v>
      </c>
      <c r="U47" s="266">
        <f t="shared" si="37"/>
        <v>5</v>
      </c>
    </row>
    <row r="48" spans="1:21" ht="22.5" customHeight="1">
      <c r="A48" s="202"/>
      <c r="B48" s="202"/>
      <c r="C48" s="233"/>
      <c r="D48" s="208">
        <v>28</v>
      </c>
      <c r="E48" s="121" t="s">
        <v>234</v>
      </c>
      <c r="F48" s="146" t="s">
        <v>524</v>
      </c>
      <c r="G48" s="205" t="s">
        <v>512</v>
      </c>
      <c r="H48" s="130" t="s">
        <v>199</v>
      </c>
      <c r="I48" s="270">
        <v>5</v>
      </c>
      <c r="J48" s="265">
        <f>'Chakhei SC'!L210</f>
        <v>0.25</v>
      </c>
      <c r="K48" s="265">
        <f>'Siata SC'!L210</f>
        <v>0.25</v>
      </c>
      <c r="L48" s="265">
        <f>'Lana SC'!L210</f>
        <v>0.5</v>
      </c>
      <c r="M48" s="265">
        <f>'SC Toatal Achievement )'!L203</f>
        <v>1</v>
      </c>
      <c r="O48" s="208">
        <v>28</v>
      </c>
      <c r="P48" s="121" t="s">
        <v>234</v>
      </c>
      <c r="Q48" s="146" t="s">
        <v>524</v>
      </c>
      <c r="R48" s="270">
        <v>5</v>
      </c>
      <c r="S48" s="266">
        <f t="shared" ref="S48:U48" si="38">IF(J48&gt;100%,5,IF(J48&lt;100%,5*J48,IF(J48=100%,5)))</f>
        <v>1.25</v>
      </c>
      <c r="T48" s="266">
        <f t="shared" si="38"/>
        <v>1.25</v>
      </c>
      <c r="U48" s="266">
        <f t="shared" si="38"/>
        <v>2.5</v>
      </c>
    </row>
    <row r="49" spans="1:21" ht="18.75" customHeight="1">
      <c r="A49" s="202"/>
      <c r="B49" s="202"/>
      <c r="C49" s="233"/>
      <c r="D49" s="208">
        <v>29</v>
      </c>
      <c r="E49" s="121" t="s">
        <v>209</v>
      </c>
      <c r="F49" s="133" t="s">
        <v>525</v>
      </c>
      <c r="G49" s="205" t="s">
        <v>514</v>
      </c>
      <c r="H49" s="130" t="s">
        <v>199</v>
      </c>
      <c r="I49" s="270">
        <v>5</v>
      </c>
      <c r="J49" s="265">
        <f>'Chakhei SC'!L211</f>
        <v>6.25E-2</v>
      </c>
      <c r="K49" s="265">
        <f>'Siata SC'!L211</f>
        <v>0.25</v>
      </c>
      <c r="L49" s="265">
        <f>'Lana SC'!L211</f>
        <v>0.5</v>
      </c>
      <c r="M49" s="265">
        <f>'SC Toatal Achievement )'!L204</f>
        <v>0.16666666666666666</v>
      </c>
      <c r="O49" s="208">
        <v>29</v>
      </c>
      <c r="P49" s="121" t="s">
        <v>209</v>
      </c>
      <c r="Q49" s="133" t="s">
        <v>525</v>
      </c>
      <c r="R49" s="270">
        <v>5</v>
      </c>
      <c r="S49" s="266">
        <f t="shared" ref="S49:U49" si="39">IF(J49&gt;100%,5,IF(J49&lt;100%,5*J49,IF(J49=100%,5)))</f>
        <v>0.3125</v>
      </c>
      <c r="T49" s="266">
        <f t="shared" si="39"/>
        <v>1.25</v>
      </c>
      <c r="U49" s="266">
        <f t="shared" si="39"/>
        <v>2.5</v>
      </c>
    </row>
    <row r="50" spans="1:21" ht="15" customHeight="1">
      <c r="A50" s="202"/>
      <c r="B50" s="202"/>
      <c r="C50" s="233"/>
      <c r="D50" s="208">
        <v>30</v>
      </c>
      <c r="E50" s="126" t="s">
        <v>197</v>
      </c>
      <c r="F50" s="271" t="s">
        <v>446</v>
      </c>
      <c r="G50" s="205" t="s">
        <v>412</v>
      </c>
      <c r="H50" s="262" t="s">
        <v>219</v>
      </c>
      <c r="I50" s="272">
        <v>10</v>
      </c>
      <c r="J50" s="273">
        <f>'Chakhei SC'!L212</f>
        <v>0</v>
      </c>
      <c r="K50" s="273" t="e">
        <f>'Siata SC'!L212</f>
        <v>#DIV/0!</v>
      </c>
      <c r="L50" s="273" t="e">
        <f>'Lana SC'!L212</f>
        <v>#DIV/0!</v>
      </c>
      <c r="M50" s="263">
        <f>'SC Toatal Achievement )'!L205</f>
        <v>166.66666666666666</v>
      </c>
      <c r="O50" s="208">
        <v>30</v>
      </c>
      <c r="P50" s="126" t="s">
        <v>197</v>
      </c>
      <c r="Q50" s="274" t="s">
        <v>526</v>
      </c>
      <c r="R50" s="262"/>
      <c r="S50" s="266"/>
      <c r="T50" s="266"/>
      <c r="U50" s="266"/>
    </row>
    <row r="51" spans="1:21" ht="25.5" customHeight="1">
      <c r="A51" s="202"/>
      <c r="B51" s="202"/>
      <c r="C51" s="233"/>
      <c r="D51" s="208">
        <v>31</v>
      </c>
      <c r="E51" s="121" t="s">
        <v>202</v>
      </c>
      <c r="F51" s="275" t="s">
        <v>447</v>
      </c>
      <c r="G51" s="205" t="s">
        <v>412</v>
      </c>
      <c r="H51" s="262" t="s">
        <v>219</v>
      </c>
      <c r="I51" s="272">
        <v>2</v>
      </c>
      <c r="J51" s="273">
        <f>'Chakhei SC'!L213</f>
        <v>1.747487986020096</v>
      </c>
      <c r="K51" s="273">
        <f>'Siata SC'!L213</f>
        <v>0</v>
      </c>
      <c r="L51" s="273">
        <f>'Lana SC'!L213</f>
        <v>0</v>
      </c>
      <c r="M51" s="263">
        <f>'SC Toatal Achievement )'!L206</f>
        <v>1.7094017094017093</v>
      </c>
      <c r="O51" s="208">
        <v>31</v>
      </c>
      <c r="P51" s="121" t="s">
        <v>202</v>
      </c>
      <c r="Q51" s="275" t="s">
        <v>527</v>
      </c>
      <c r="R51" s="262"/>
      <c r="S51" s="266"/>
      <c r="T51" s="266"/>
      <c r="U51" s="266"/>
    </row>
    <row r="52" spans="1:21" ht="15.75" customHeight="1">
      <c r="A52" s="93"/>
      <c r="B52" s="93"/>
      <c r="C52" s="233"/>
      <c r="D52" s="234"/>
      <c r="E52" s="234"/>
      <c r="F52" s="233"/>
      <c r="G52" s="233"/>
      <c r="H52" s="233"/>
      <c r="I52" s="234"/>
      <c r="J52" s="233"/>
      <c r="K52" s="233"/>
      <c r="L52" s="233"/>
      <c r="M52" s="233"/>
      <c r="O52" s="234"/>
      <c r="P52" s="234"/>
      <c r="Q52" s="233"/>
      <c r="R52" s="234"/>
      <c r="S52" s="233"/>
      <c r="T52" s="233"/>
      <c r="U52" s="233"/>
    </row>
    <row r="53" spans="1:21" ht="15.75" customHeight="1">
      <c r="A53" s="93"/>
      <c r="B53" s="93"/>
      <c r="C53" s="233"/>
      <c r="D53" s="234"/>
      <c r="E53" s="234"/>
      <c r="F53" s="233"/>
      <c r="G53" s="233"/>
      <c r="H53" s="233"/>
      <c r="I53" s="234"/>
      <c r="J53" s="233"/>
      <c r="K53" s="233"/>
      <c r="L53" s="233"/>
      <c r="M53" s="233"/>
      <c r="O53" s="234"/>
      <c r="P53" s="234"/>
      <c r="Q53" s="233"/>
      <c r="R53" s="234"/>
      <c r="S53" s="233"/>
      <c r="T53" s="233"/>
      <c r="U53" s="233"/>
    </row>
    <row r="54" spans="1:21" ht="15.75" customHeight="1">
      <c r="A54" s="93"/>
      <c r="B54" s="93"/>
      <c r="C54" s="233"/>
      <c r="D54" s="234"/>
      <c r="E54" s="234"/>
      <c r="F54" s="233"/>
      <c r="G54" s="233"/>
      <c r="H54" s="233"/>
      <c r="I54" s="234"/>
      <c r="J54" s="233"/>
      <c r="K54" s="233"/>
      <c r="L54" s="233"/>
      <c r="M54" s="233"/>
      <c r="O54" s="234"/>
      <c r="P54" s="234"/>
      <c r="Q54" s="233"/>
      <c r="R54" s="234"/>
      <c r="S54" s="233"/>
      <c r="T54" s="233"/>
      <c r="U54" s="233"/>
    </row>
    <row r="55" spans="1:21" ht="15.75" customHeight="1">
      <c r="A55" s="93"/>
      <c r="B55" s="93"/>
      <c r="C55" s="233"/>
      <c r="D55" s="234"/>
      <c r="E55" s="234"/>
      <c r="F55" s="233"/>
      <c r="G55" s="233"/>
      <c r="H55" s="233"/>
      <c r="I55" s="234"/>
      <c r="J55" s="233"/>
      <c r="K55" s="233"/>
      <c r="L55" s="233"/>
      <c r="M55" s="233"/>
      <c r="O55" s="234"/>
      <c r="P55" s="234"/>
      <c r="Q55" s="233"/>
      <c r="R55" s="234"/>
      <c r="S55" s="233"/>
      <c r="T55" s="233"/>
      <c r="U55" s="233"/>
    </row>
    <row r="56" spans="1:21" ht="15.75" customHeight="1">
      <c r="A56" s="93"/>
      <c r="B56" s="93"/>
      <c r="C56" s="233"/>
      <c r="D56" s="234"/>
      <c r="E56" s="234"/>
      <c r="F56" s="233"/>
      <c r="G56" s="233"/>
      <c r="H56" s="233"/>
      <c r="I56" s="234"/>
      <c r="J56" s="233"/>
      <c r="K56" s="233"/>
      <c r="L56" s="233"/>
      <c r="M56" s="233"/>
      <c r="O56" s="234"/>
      <c r="P56" s="234"/>
      <c r="Q56" s="233"/>
      <c r="R56" s="234"/>
      <c r="S56" s="233"/>
      <c r="T56" s="233"/>
      <c r="U56" s="233"/>
    </row>
    <row r="57" spans="1:21" ht="15.75" customHeight="1">
      <c r="A57" s="93"/>
      <c r="B57" s="93"/>
      <c r="C57" s="233"/>
      <c r="D57" s="234"/>
      <c r="E57" s="234"/>
      <c r="F57" s="233"/>
      <c r="G57" s="233"/>
      <c r="H57" s="233"/>
      <c r="I57" s="234"/>
      <c r="J57" s="233"/>
      <c r="K57" s="233"/>
      <c r="L57" s="233"/>
      <c r="M57" s="233"/>
      <c r="O57" s="234"/>
      <c r="P57" s="234"/>
      <c r="Q57" s="233"/>
      <c r="R57" s="234"/>
      <c r="S57" s="233"/>
      <c r="T57" s="233"/>
      <c r="U57" s="233"/>
    </row>
    <row r="58" spans="1:21" ht="15.75" customHeight="1">
      <c r="A58" s="93"/>
      <c r="B58" s="93"/>
      <c r="C58" s="233"/>
      <c r="D58" s="234"/>
      <c r="E58" s="234"/>
      <c r="F58" s="233"/>
      <c r="G58" s="233"/>
      <c r="H58" s="233"/>
      <c r="I58" s="234"/>
      <c r="J58" s="233"/>
      <c r="K58" s="233"/>
      <c r="L58" s="233"/>
      <c r="M58" s="233"/>
      <c r="O58" s="234"/>
      <c r="P58" s="234"/>
      <c r="Q58" s="233"/>
      <c r="R58" s="234"/>
      <c r="S58" s="233"/>
      <c r="T58" s="233"/>
      <c r="U58" s="233"/>
    </row>
    <row r="59" spans="1:21" ht="15.75" customHeight="1">
      <c r="A59" s="93"/>
      <c r="B59" s="93"/>
      <c r="C59" s="233"/>
      <c r="D59" s="234"/>
      <c r="E59" s="234"/>
      <c r="F59" s="233"/>
      <c r="G59" s="233"/>
      <c r="H59" s="233"/>
      <c r="I59" s="234"/>
      <c r="J59" s="233"/>
      <c r="K59" s="233"/>
      <c r="L59" s="233"/>
      <c r="M59" s="233"/>
      <c r="O59" s="234"/>
      <c r="P59" s="234"/>
      <c r="Q59" s="233"/>
      <c r="R59" s="234"/>
      <c r="S59" s="233"/>
      <c r="T59" s="233"/>
      <c r="U59" s="233"/>
    </row>
    <row r="60" spans="1:21" ht="15.75" customHeight="1">
      <c r="A60" s="93"/>
      <c r="B60" s="93"/>
      <c r="C60" s="233"/>
      <c r="D60" s="234"/>
      <c r="E60" s="234"/>
      <c r="F60" s="233"/>
      <c r="G60" s="233"/>
      <c r="H60" s="233"/>
      <c r="I60" s="234"/>
      <c r="J60" s="233"/>
      <c r="K60" s="233"/>
      <c r="L60" s="233"/>
      <c r="M60" s="233"/>
      <c r="O60" s="234"/>
      <c r="P60" s="234"/>
      <c r="Q60" s="233"/>
      <c r="R60" s="234"/>
      <c r="S60" s="233"/>
      <c r="T60" s="233"/>
      <c r="U60" s="233"/>
    </row>
    <row r="61" spans="1:21" ht="15.75" customHeight="1">
      <c r="A61" s="93"/>
      <c r="B61" s="93"/>
      <c r="C61" s="233"/>
      <c r="D61" s="234"/>
      <c r="E61" s="234"/>
      <c r="F61" s="233"/>
      <c r="G61" s="233"/>
      <c r="H61" s="233"/>
      <c r="I61" s="234"/>
      <c r="J61" s="233"/>
      <c r="K61" s="233"/>
      <c r="L61" s="233"/>
      <c r="M61" s="233"/>
      <c r="O61" s="234"/>
      <c r="P61" s="234"/>
      <c r="Q61" s="233"/>
      <c r="R61" s="234"/>
      <c r="S61" s="233"/>
      <c r="T61" s="233"/>
      <c r="U61" s="233"/>
    </row>
    <row r="62" spans="1:21" ht="15.75" customHeight="1">
      <c r="A62" s="93"/>
      <c r="B62" s="93"/>
      <c r="C62" s="233"/>
      <c r="D62" s="234"/>
      <c r="E62" s="234"/>
      <c r="F62" s="233"/>
      <c r="G62" s="233"/>
      <c r="H62" s="233"/>
      <c r="I62" s="234"/>
      <c r="J62" s="233"/>
      <c r="K62" s="233"/>
      <c r="L62" s="233"/>
      <c r="M62" s="233"/>
      <c r="O62" s="234"/>
      <c r="P62" s="234"/>
      <c r="Q62" s="233"/>
      <c r="R62" s="234"/>
      <c r="S62" s="233"/>
      <c r="T62" s="233"/>
      <c r="U62" s="233"/>
    </row>
    <row r="63" spans="1:21" ht="15.75" customHeight="1">
      <c r="A63" s="93"/>
      <c r="B63" s="93"/>
      <c r="C63" s="233"/>
      <c r="D63" s="234"/>
      <c r="E63" s="234"/>
      <c r="F63" s="233"/>
      <c r="G63" s="233"/>
      <c r="H63" s="233"/>
      <c r="I63" s="234"/>
      <c r="J63" s="233"/>
      <c r="K63" s="233"/>
      <c r="L63" s="233"/>
      <c r="M63" s="233"/>
      <c r="O63" s="234"/>
      <c r="P63" s="234"/>
      <c r="Q63" s="233"/>
      <c r="R63" s="234"/>
      <c r="S63" s="233"/>
      <c r="T63" s="233"/>
      <c r="U63" s="233"/>
    </row>
    <row r="64" spans="1:21" ht="15.75" customHeight="1">
      <c r="A64" s="93"/>
      <c r="B64" s="93"/>
      <c r="C64" s="233"/>
      <c r="D64" s="234"/>
      <c r="E64" s="234"/>
      <c r="F64" s="233"/>
      <c r="G64" s="233"/>
      <c r="H64" s="233"/>
      <c r="I64" s="234"/>
      <c r="J64" s="233"/>
      <c r="K64" s="233"/>
      <c r="L64" s="233"/>
      <c r="M64" s="233"/>
      <c r="O64" s="234"/>
      <c r="P64" s="234"/>
      <c r="Q64" s="233"/>
      <c r="R64" s="234"/>
      <c r="S64" s="233"/>
      <c r="T64" s="233"/>
      <c r="U64" s="233"/>
    </row>
    <row r="65" spans="1:21" ht="15.75" customHeight="1">
      <c r="A65" s="93"/>
      <c r="B65" s="93"/>
      <c r="C65" s="233"/>
      <c r="D65" s="234"/>
      <c r="E65" s="234"/>
      <c r="F65" s="233"/>
      <c r="G65" s="233"/>
      <c r="H65" s="233"/>
      <c r="I65" s="234"/>
      <c r="J65" s="233"/>
      <c r="K65" s="233"/>
      <c r="L65" s="233"/>
      <c r="M65" s="233"/>
      <c r="O65" s="234"/>
      <c r="P65" s="234"/>
      <c r="Q65" s="233"/>
      <c r="R65" s="234"/>
      <c r="S65" s="233"/>
      <c r="T65" s="233"/>
      <c r="U65" s="233"/>
    </row>
    <row r="66" spans="1:21" ht="15.75" customHeight="1">
      <c r="A66" s="93"/>
      <c r="B66" s="93"/>
      <c r="C66" s="233"/>
      <c r="D66" s="234"/>
      <c r="E66" s="234"/>
      <c r="F66" s="233"/>
      <c r="G66" s="233"/>
      <c r="H66" s="233"/>
      <c r="I66" s="234"/>
      <c r="J66" s="233"/>
      <c r="K66" s="233"/>
      <c r="L66" s="233"/>
      <c r="M66" s="233"/>
      <c r="O66" s="234"/>
      <c r="P66" s="234"/>
      <c r="Q66" s="233"/>
      <c r="R66" s="234"/>
      <c r="S66" s="233"/>
      <c r="T66" s="233"/>
      <c r="U66" s="233"/>
    </row>
    <row r="67" spans="1:21" ht="15.75" customHeight="1">
      <c r="A67" s="93"/>
      <c r="B67" s="93"/>
      <c r="C67" s="233"/>
      <c r="D67" s="234"/>
      <c r="E67" s="234"/>
      <c r="F67" s="233"/>
      <c r="G67" s="233"/>
      <c r="H67" s="233"/>
      <c r="I67" s="234"/>
      <c r="J67" s="233"/>
      <c r="K67" s="233"/>
      <c r="L67" s="233"/>
      <c r="M67" s="233"/>
      <c r="O67" s="234"/>
      <c r="P67" s="234"/>
      <c r="Q67" s="233"/>
      <c r="R67" s="234"/>
      <c r="S67" s="233"/>
      <c r="T67" s="233"/>
      <c r="U67" s="233"/>
    </row>
    <row r="68" spans="1:21" ht="15.75" customHeight="1">
      <c r="A68" s="93"/>
      <c r="B68" s="93"/>
      <c r="C68" s="233"/>
      <c r="D68" s="234"/>
      <c r="E68" s="234"/>
      <c r="F68" s="233"/>
      <c r="G68" s="233"/>
      <c r="H68" s="233"/>
      <c r="I68" s="234"/>
      <c r="J68" s="233"/>
      <c r="K68" s="233"/>
      <c r="L68" s="233"/>
      <c r="M68" s="233"/>
      <c r="O68" s="234"/>
      <c r="P68" s="234"/>
      <c r="Q68" s="233"/>
      <c r="R68" s="234"/>
      <c r="S68" s="233"/>
      <c r="T68" s="233"/>
      <c r="U68" s="233"/>
    </row>
    <row r="69" spans="1:21" ht="15.75" customHeight="1">
      <c r="A69" s="93"/>
      <c r="B69" s="93"/>
      <c r="C69" s="233"/>
      <c r="D69" s="234"/>
      <c r="E69" s="234"/>
      <c r="F69" s="233"/>
      <c r="G69" s="233"/>
      <c r="H69" s="233"/>
      <c r="I69" s="234"/>
      <c r="J69" s="233"/>
      <c r="K69" s="233"/>
      <c r="L69" s="233"/>
      <c r="M69" s="233"/>
      <c r="O69" s="234"/>
      <c r="P69" s="234"/>
      <c r="Q69" s="233"/>
      <c r="R69" s="234"/>
      <c r="S69" s="233"/>
      <c r="T69" s="233"/>
      <c r="U69" s="233"/>
    </row>
    <row r="70" spans="1:21" ht="15.75" customHeight="1">
      <c r="A70" s="93"/>
      <c r="B70" s="93"/>
      <c r="C70" s="233"/>
      <c r="D70" s="234"/>
      <c r="E70" s="234"/>
      <c r="F70" s="233"/>
      <c r="G70" s="233"/>
      <c r="H70" s="233"/>
      <c r="I70" s="234"/>
      <c r="J70" s="233"/>
      <c r="K70" s="233"/>
      <c r="L70" s="233"/>
      <c r="M70" s="233"/>
      <c r="O70" s="234"/>
      <c r="P70" s="234"/>
      <c r="Q70" s="233"/>
      <c r="R70" s="234"/>
      <c r="S70" s="233"/>
      <c r="T70" s="233"/>
      <c r="U70" s="233"/>
    </row>
    <row r="71" spans="1:21" ht="15.75" customHeight="1">
      <c r="A71" s="93"/>
      <c r="B71" s="93"/>
      <c r="C71" s="233"/>
      <c r="D71" s="234"/>
      <c r="E71" s="234"/>
      <c r="F71" s="233"/>
      <c r="G71" s="233"/>
      <c r="H71" s="233"/>
      <c r="I71" s="234"/>
      <c r="J71" s="233"/>
      <c r="K71" s="233"/>
      <c r="L71" s="233"/>
      <c r="M71" s="233"/>
      <c r="O71" s="234"/>
      <c r="P71" s="234"/>
      <c r="Q71" s="233"/>
      <c r="R71" s="234"/>
      <c r="S71" s="233"/>
      <c r="T71" s="233"/>
      <c r="U71" s="233"/>
    </row>
    <row r="72" spans="1:21" ht="15.75" customHeight="1">
      <c r="A72" s="93"/>
      <c r="B72" s="93"/>
      <c r="C72" s="233"/>
      <c r="D72" s="234"/>
      <c r="E72" s="234"/>
      <c r="F72" s="233"/>
      <c r="G72" s="233"/>
      <c r="H72" s="233"/>
      <c r="I72" s="234"/>
      <c r="J72" s="233"/>
      <c r="K72" s="233"/>
      <c r="L72" s="233"/>
      <c r="M72" s="233"/>
      <c r="O72" s="234"/>
      <c r="P72" s="234"/>
      <c r="Q72" s="233"/>
      <c r="R72" s="234"/>
      <c r="S72" s="233"/>
      <c r="T72" s="233"/>
      <c r="U72" s="233"/>
    </row>
    <row r="73" spans="1:21" ht="15.75" customHeight="1">
      <c r="A73" s="93"/>
      <c r="B73" s="93"/>
      <c r="C73" s="233"/>
      <c r="D73" s="234"/>
      <c r="E73" s="234"/>
      <c r="F73" s="233"/>
      <c r="G73" s="233"/>
      <c r="H73" s="233"/>
      <c r="I73" s="234"/>
      <c r="J73" s="233"/>
      <c r="K73" s="233"/>
      <c r="L73" s="233"/>
      <c r="M73" s="233"/>
      <c r="O73" s="234"/>
      <c r="P73" s="234"/>
      <c r="Q73" s="233"/>
      <c r="R73" s="234"/>
      <c r="S73" s="233"/>
      <c r="T73" s="233"/>
      <c r="U73" s="233"/>
    </row>
    <row r="74" spans="1:21" ht="15.75" customHeight="1">
      <c r="A74" s="93"/>
      <c r="B74" s="93"/>
      <c r="C74" s="233"/>
      <c r="D74" s="234"/>
      <c r="E74" s="234"/>
      <c r="F74" s="233"/>
      <c r="G74" s="233"/>
      <c r="H74" s="233"/>
      <c r="I74" s="234"/>
      <c r="J74" s="233"/>
      <c r="K74" s="233"/>
      <c r="L74" s="233"/>
      <c r="M74" s="233"/>
      <c r="O74" s="234"/>
      <c r="P74" s="234"/>
      <c r="Q74" s="233"/>
      <c r="R74" s="234"/>
      <c r="S74" s="233"/>
      <c r="T74" s="233"/>
      <c r="U74" s="233"/>
    </row>
    <row r="75" spans="1:21" ht="15.75" customHeight="1">
      <c r="A75" s="93"/>
      <c r="B75" s="93"/>
      <c r="C75" s="233"/>
      <c r="D75" s="234"/>
      <c r="E75" s="234"/>
      <c r="F75" s="233"/>
      <c r="G75" s="233"/>
      <c r="H75" s="233"/>
      <c r="I75" s="234"/>
      <c r="J75" s="233"/>
      <c r="K75" s="233"/>
      <c r="L75" s="233"/>
      <c r="M75" s="233"/>
      <c r="O75" s="234"/>
      <c r="P75" s="234"/>
      <c r="Q75" s="233"/>
      <c r="R75" s="234"/>
      <c r="S75" s="233"/>
      <c r="T75" s="233"/>
      <c r="U75" s="233"/>
    </row>
    <row r="76" spans="1:21" ht="15.75" customHeight="1">
      <c r="A76" s="93"/>
      <c r="B76" s="93"/>
      <c r="C76" s="233"/>
      <c r="D76" s="234"/>
      <c r="E76" s="234"/>
      <c r="F76" s="233"/>
      <c r="G76" s="233"/>
      <c r="H76" s="233"/>
      <c r="I76" s="234"/>
      <c r="J76" s="233"/>
      <c r="K76" s="233"/>
      <c r="L76" s="233"/>
      <c r="M76" s="233"/>
      <c r="O76" s="234"/>
      <c r="P76" s="234"/>
      <c r="Q76" s="233"/>
      <c r="R76" s="234"/>
      <c r="S76" s="233"/>
      <c r="T76" s="233"/>
      <c r="U76" s="233"/>
    </row>
    <row r="77" spans="1:21" ht="15.75" customHeight="1">
      <c r="A77" s="93"/>
      <c r="B77" s="93"/>
      <c r="C77" s="233"/>
      <c r="D77" s="234"/>
      <c r="E77" s="234"/>
      <c r="F77" s="233"/>
      <c r="G77" s="233"/>
      <c r="H77" s="233"/>
      <c r="I77" s="234"/>
      <c r="J77" s="233"/>
      <c r="K77" s="233"/>
      <c r="L77" s="233"/>
      <c r="M77" s="233"/>
      <c r="O77" s="234"/>
      <c r="P77" s="234"/>
      <c r="Q77" s="233"/>
      <c r="R77" s="234"/>
      <c r="S77" s="233"/>
      <c r="T77" s="233"/>
      <c r="U77" s="233"/>
    </row>
    <row r="78" spans="1:21" ht="15.75" customHeight="1">
      <c r="A78" s="93"/>
      <c r="B78" s="93"/>
      <c r="C78" s="233"/>
      <c r="D78" s="234"/>
      <c r="E78" s="234"/>
      <c r="F78" s="233"/>
      <c r="G78" s="233"/>
      <c r="H78" s="233"/>
      <c r="I78" s="234"/>
      <c r="J78" s="233"/>
      <c r="K78" s="233"/>
      <c r="L78" s="233"/>
      <c r="M78" s="233"/>
      <c r="O78" s="234"/>
      <c r="P78" s="234"/>
      <c r="Q78" s="233"/>
      <c r="R78" s="234"/>
      <c r="S78" s="233"/>
      <c r="T78" s="233"/>
      <c r="U78" s="233"/>
    </row>
    <row r="79" spans="1:21" ht="15.75" customHeight="1">
      <c r="A79" s="93"/>
      <c r="B79" s="93"/>
      <c r="C79" s="233"/>
      <c r="D79" s="234"/>
      <c r="E79" s="234"/>
      <c r="F79" s="233"/>
      <c r="G79" s="233"/>
      <c r="H79" s="233"/>
      <c r="I79" s="234"/>
      <c r="J79" s="233"/>
      <c r="K79" s="233"/>
      <c r="L79" s="233"/>
      <c r="M79" s="233"/>
      <c r="O79" s="234"/>
      <c r="P79" s="234"/>
      <c r="Q79" s="233"/>
      <c r="R79" s="234"/>
      <c r="S79" s="233"/>
      <c r="T79" s="233"/>
      <c r="U79" s="233"/>
    </row>
    <row r="80" spans="1:21" ht="15.75" customHeight="1">
      <c r="A80" s="93"/>
      <c r="B80" s="93"/>
      <c r="C80" s="233"/>
      <c r="D80" s="234"/>
      <c r="E80" s="234"/>
      <c r="F80" s="233"/>
      <c r="G80" s="233"/>
      <c r="H80" s="233"/>
      <c r="I80" s="234"/>
      <c r="J80" s="233"/>
      <c r="K80" s="233"/>
      <c r="L80" s="233"/>
      <c r="M80" s="233"/>
      <c r="O80" s="234"/>
      <c r="P80" s="234"/>
      <c r="Q80" s="233"/>
      <c r="R80" s="234"/>
      <c r="S80" s="233"/>
      <c r="T80" s="233"/>
      <c r="U80" s="233"/>
    </row>
    <row r="81" spans="1:21" ht="15.75" customHeight="1">
      <c r="A81" s="93"/>
      <c r="B81" s="93"/>
      <c r="C81" s="233"/>
      <c r="D81" s="234"/>
      <c r="E81" s="234"/>
      <c r="F81" s="233"/>
      <c r="G81" s="233"/>
      <c r="H81" s="233"/>
      <c r="I81" s="234"/>
      <c r="J81" s="233"/>
      <c r="K81" s="233"/>
      <c r="L81" s="233"/>
      <c r="M81" s="233"/>
      <c r="O81" s="234"/>
      <c r="P81" s="234"/>
      <c r="Q81" s="233"/>
      <c r="R81" s="234"/>
      <c r="S81" s="233"/>
      <c r="T81" s="233"/>
      <c r="U81" s="233"/>
    </row>
    <row r="82" spans="1:21" ht="15.75" customHeight="1">
      <c r="A82" s="93"/>
      <c r="B82" s="93"/>
      <c r="C82" s="233"/>
      <c r="D82" s="234"/>
      <c r="E82" s="234"/>
      <c r="F82" s="233"/>
      <c r="G82" s="233"/>
      <c r="H82" s="233"/>
      <c r="I82" s="234"/>
      <c r="J82" s="233"/>
      <c r="K82" s="233"/>
      <c r="L82" s="233"/>
      <c r="M82" s="233"/>
      <c r="O82" s="234"/>
      <c r="P82" s="234"/>
      <c r="Q82" s="233"/>
      <c r="R82" s="234"/>
      <c r="S82" s="233"/>
      <c r="T82" s="233"/>
      <c r="U82" s="233"/>
    </row>
    <row r="83" spans="1:21" ht="15.75" customHeight="1">
      <c r="A83" s="93"/>
      <c r="B83" s="93"/>
      <c r="C83" s="233"/>
      <c r="D83" s="234"/>
      <c r="E83" s="234"/>
      <c r="F83" s="233"/>
      <c r="G83" s="233"/>
      <c r="H83" s="233"/>
      <c r="I83" s="234"/>
      <c r="J83" s="233"/>
      <c r="K83" s="233"/>
      <c r="L83" s="233"/>
      <c r="M83" s="233"/>
      <c r="O83" s="234"/>
      <c r="P83" s="234"/>
      <c r="Q83" s="233"/>
      <c r="R83" s="234"/>
      <c r="S83" s="233"/>
      <c r="T83" s="233"/>
      <c r="U83" s="233"/>
    </row>
    <row r="84" spans="1:21" ht="15.75" customHeight="1">
      <c r="A84" s="93"/>
      <c r="B84" s="93"/>
      <c r="C84" s="233"/>
      <c r="D84" s="234"/>
      <c r="E84" s="234"/>
      <c r="F84" s="233"/>
      <c r="G84" s="233"/>
      <c r="H84" s="233"/>
      <c r="I84" s="234"/>
      <c r="J84" s="233"/>
      <c r="K84" s="233"/>
      <c r="L84" s="233"/>
      <c r="M84" s="233"/>
      <c r="O84" s="234"/>
      <c r="P84" s="234"/>
      <c r="Q84" s="233"/>
      <c r="R84" s="234"/>
      <c r="S84" s="233"/>
      <c r="T84" s="233"/>
      <c r="U84" s="233"/>
    </row>
    <row r="85" spans="1:21" ht="15.75" customHeight="1">
      <c r="A85" s="93"/>
      <c r="B85" s="93"/>
      <c r="C85" s="233"/>
      <c r="D85" s="234"/>
      <c r="E85" s="234"/>
      <c r="F85" s="233"/>
      <c r="G85" s="233"/>
      <c r="H85" s="233"/>
      <c r="I85" s="234"/>
      <c r="J85" s="233"/>
      <c r="K85" s="233"/>
      <c r="L85" s="233"/>
      <c r="M85" s="233"/>
      <c r="O85" s="234"/>
      <c r="P85" s="234"/>
      <c r="Q85" s="233"/>
      <c r="R85" s="234"/>
      <c r="S85" s="233"/>
      <c r="T85" s="233"/>
      <c r="U85" s="233"/>
    </row>
    <row r="86" spans="1:21" ht="15.75" customHeight="1">
      <c r="A86" s="93"/>
      <c r="B86" s="93"/>
      <c r="C86" s="233"/>
      <c r="D86" s="234"/>
      <c r="E86" s="234"/>
      <c r="F86" s="233"/>
      <c r="G86" s="233"/>
      <c r="H86" s="233"/>
      <c r="I86" s="234"/>
      <c r="J86" s="233"/>
      <c r="K86" s="233"/>
      <c r="L86" s="233"/>
      <c r="M86" s="233"/>
      <c r="O86" s="234"/>
      <c r="P86" s="234"/>
      <c r="Q86" s="233"/>
      <c r="R86" s="234"/>
      <c r="S86" s="233"/>
      <c r="T86" s="233"/>
      <c r="U86" s="233"/>
    </row>
    <row r="87" spans="1:21" ht="15.75" customHeight="1">
      <c r="A87" s="93"/>
      <c r="B87" s="93"/>
      <c r="C87" s="233"/>
      <c r="D87" s="234"/>
      <c r="E87" s="234"/>
      <c r="F87" s="233"/>
      <c r="G87" s="233"/>
      <c r="H87" s="233"/>
      <c r="I87" s="234"/>
      <c r="J87" s="233"/>
      <c r="K87" s="233"/>
      <c r="L87" s="233"/>
      <c r="M87" s="233"/>
      <c r="O87" s="234"/>
      <c r="P87" s="234"/>
      <c r="Q87" s="233"/>
      <c r="R87" s="234"/>
      <c r="S87" s="233"/>
      <c r="T87" s="233"/>
      <c r="U87" s="233"/>
    </row>
    <row r="88" spans="1:21" ht="15.75" customHeight="1">
      <c r="A88" s="93"/>
      <c r="B88" s="93"/>
      <c r="C88" s="233"/>
      <c r="D88" s="234"/>
      <c r="E88" s="234"/>
      <c r="F88" s="233"/>
      <c r="G88" s="233"/>
      <c r="H88" s="233"/>
      <c r="I88" s="234"/>
      <c r="J88" s="233"/>
      <c r="K88" s="233"/>
      <c r="L88" s="233"/>
      <c r="M88" s="233"/>
      <c r="O88" s="234"/>
      <c r="P88" s="234"/>
      <c r="Q88" s="233"/>
      <c r="R88" s="234"/>
      <c r="S88" s="233"/>
      <c r="T88" s="233"/>
      <c r="U88" s="233"/>
    </row>
    <row r="89" spans="1:21" ht="15.75" customHeight="1">
      <c r="A89" s="93"/>
      <c r="B89" s="93"/>
      <c r="C89" s="233"/>
      <c r="D89" s="234"/>
      <c r="E89" s="234"/>
      <c r="F89" s="233"/>
      <c r="G89" s="233"/>
      <c r="H89" s="233"/>
      <c r="I89" s="234"/>
      <c r="J89" s="233"/>
      <c r="K89" s="233"/>
      <c r="L89" s="233"/>
      <c r="M89" s="233"/>
      <c r="O89" s="234"/>
      <c r="P89" s="234"/>
      <c r="Q89" s="233"/>
      <c r="R89" s="234"/>
      <c r="S89" s="233"/>
      <c r="T89" s="233"/>
      <c r="U89" s="233"/>
    </row>
    <row r="90" spans="1:21" ht="15.75" customHeight="1">
      <c r="A90" s="93"/>
      <c r="B90" s="93"/>
      <c r="C90" s="233"/>
      <c r="D90" s="234"/>
      <c r="E90" s="234"/>
      <c r="F90" s="233"/>
      <c r="G90" s="233"/>
      <c r="H90" s="233"/>
      <c r="I90" s="234"/>
      <c r="J90" s="233"/>
      <c r="K90" s="233"/>
      <c r="L90" s="233"/>
      <c r="M90" s="233"/>
      <c r="O90" s="234"/>
      <c r="P90" s="234"/>
      <c r="Q90" s="233"/>
      <c r="R90" s="234"/>
      <c r="S90" s="233"/>
      <c r="T90" s="233"/>
      <c r="U90" s="233"/>
    </row>
    <row r="91" spans="1:21" ht="15.75" customHeight="1">
      <c r="A91" s="93"/>
      <c r="B91" s="93"/>
      <c r="C91" s="233"/>
      <c r="D91" s="234"/>
      <c r="E91" s="234"/>
      <c r="F91" s="233"/>
      <c r="G91" s="233"/>
      <c r="H91" s="233"/>
      <c r="I91" s="234"/>
      <c r="J91" s="233"/>
      <c r="K91" s="233"/>
      <c r="L91" s="233"/>
      <c r="M91" s="233"/>
      <c r="O91" s="234"/>
      <c r="P91" s="234"/>
      <c r="Q91" s="233"/>
      <c r="R91" s="234"/>
      <c r="S91" s="233"/>
      <c r="T91" s="233"/>
      <c r="U91" s="233"/>
    </row>
    <row r="92" spans="1:21" ht="15.75" customHeight="1">
      <c r="A92" s="93"/>
      <c r="B92" s="93"/>
      <c r="C92" s="233"/>
      <c r="D92" s="234"/>
      <c r="E92" s="234"/>
      <c r="F92" s="233"/>
      <c r="G92" s="233"/>
      <c r="H92" s="233"/>
      <c r="I92" s="234"/>
      <c r="J92" s="233"/>
      <c r="K92" s="233"/>
      <c r="L92" s="233"/>
      <c r="M92" s="233"/>
      <c r="O92" s="234"/>
      <c r="P92" s="234"/>
      <c r="Q92" s="233"/>
      <c r="R92" s="234"/>
      <c r="S92" s="233"/>
      <c r="T92" s="233"/>
      <c r="U92" s="233"/>
    </row>
    <row r="93" spans="1:21" ht="15.75" customHeight="1">
      <c r="A93" s="93"/>
      <c r="B93" s="93"/>
      <c r="C93" s="233"/>
      <c r="D93" s="234"/>
      <c r="E93" s="234"/>
      <c r="F93" s="233"/>
      <c r="G93" s="233"/>
      <c r="H93" s="233"/>
      <c r="I93" s="234"/>
      <c r="J93" s="233"/>
      <c r="K93" s="233"/>
      <c r="L93" s="233"/>
      <c r="M93" s="233"/>
      <c r="O93" s="234"/>
      <c r="P93" s="234"/>
      <c r="Q93" s="233"/>
      <c r="R93" s="234"/>
      <c r="S93" s="233"/>
      <c r="T93" s="233"/>
      <c r="U93" s="233"/>
    </row>
    <row r="94" spans="1:21" ht="15.75" customHeight="1">
      <c r="A94" s="93"/>
      <c r="B94" s="93"/>
      <c r="C94" s="233"/>
      <c r="D94" s="234"/>
      <c r="E94" s="234"/>
      <c r="F94" s="233"/>
      <c r="G94" s="233"/>
      <c r="H94" s="233"/>
      <c r="I94" s="234"/>
      <c r="J94" s="233"/>
      <c r="K94" s="233"/>
      <c r="L94" s="233"/>
      <c r="M94" s="233"/>
      <c r="O94" s="234"/>
      <c r="P94" s="234"/>
      <c r="Q94" s="233"/>
      <c r="R94" s="234"/>
      <c r="S94" s="233"/>
      <c r="T94" s="233"/>
      <c r="U94" s="233"/>
    </row>
    <row r="95" spans="1:21" ht="15.75" customHeight="1">
      <c r="A95" s="93"/>
      <c r="B95" s="93"/>
      <c r="C95" s="233"/>
      <c r="D95" s="234"/>
      <c r="E95" s="234"/>
      <c r="F95" s="233"/>
      <c r="G95" s="233"/>
      <c r="H95" s="233"/>
      <c r="I95" s="234"/>
      <c r="J95" s="233"/>
      <c r="K95" s="233"/>
      <c r="L95" s="233"/>
      <c r="M95" s="233"/>
      <c r="O95" s="234"/>
      <c r="P95" s="234"/>
      <c r="Q95" s="233"/>
      <c r="R95" s="234"/>
      <c r="S95" s="233"/>
      <c r="T95" s="233"/>
      <c r="U95" s="233"/>
    </row>
    <row r="96" spans="1:21" ht="15.75" customHeight="1">
      <c r="A96" s="93"/>
      <c r="B96" s="93"/>
      <c r="C96" s="233"/>
      <c r="D96" s="234"/>
      <c r="E96" s="234"/>
      <c r="F96" s="233"/>
      <c r="G96" s="233"/>
      <c r="H96" s="233"/>
      <c r="I96" s="234"/>
      <c r="J96" s="233"/>
      <c r="K96" s="233"/>
      <c r="L96" s="233"/>
      <c r="M96" s="233"/>
      <c r="O96" s="234"/>
      <c r="P96" s="234"/>
      <c r="Q96" s="233"/>
      <c r="R96" s="234"/>
      <c r="S96" s="233"/>
      <c r="T96" s="233"/>
      <c r="U96" s="233"/>
    </row>
    <row r="97" spans="1:21" ht="15.75" customHeight="1">
      <c r="A97" s="93"/>
      <c r="B97" s="93"/>
      <c r="C97" s="233"/>
      <c r="D97" s="234"/>
      <c r="E97" s="234"/>
      <c r="F97" s="233"/>
      <c r="G97" s="233"/>
      <c r="H97" s="233"/>
      <c r="I97" s="234"/>
      <c r="J97" s="233"/>
      <c r="K97" s="233"/>
      <c r="L97" s="233"/>
      <c r="M97" s="233"/>
      <c r="O97" s="234"/>
      <c r="P97" s="234"/>
      <c r="Q97" s="233"/>
      <c r="R97" s="234"/>
      <c r="S97" s="233"/>
      <c r="T97" s="233"/>
      <c r="U97" s="233"/>
    </row>
    <row r="98" spans="1:21" ht="15.75" customHeight="1">
      <c r="A98" s="93"/>
      <c r="B98" s="93"/>
      <c r="C98" s="233"/>
      <c r="D98" s="234"/>
      <c r="E98" s="234"/>
      <c r="F98" s="233"/>
      <c r="G98" s="233"/>
      <c r="H98" s="233"/>
      <c r="I98" s="234"/>
      <c r="J98" s="233"/>
      <c r="K98" s="233"/>
      <c r="L98" s="233"/>
      <c r="M98" s="233"/>
      <c r="O98" s="234"/>
      <c r="P98" s="234"/>
      <c r="Q98" s="233"/>
      <c r="R98" s="234"/>
      <c r="S98" s="233"/>
      <c r="T98" s="233"/>
      <c r="U98" s="233"/>
    </row>
    <row r="99" spans="1:21" ht="15.75" customHeight="1">
      <c r="A99" s="93"/>
      <c r="B99" s="93"/>
      <c r="C99" s="233"/>
      <c r="D99" s="234"/>
      <c r="E99" s="234"/>
      <c r="F99" s="233"/>
      <c r="G99" s="233"/>
      <c r="H99" s="233"/>
      <c r="I99" s="234"/>
      <c r="J99" s="233"/>
      <c r="K99" s="233"/>
      <c r="L99" s="233"/>
      <c r="M99" s="233"/>
      <c r="O99" s="234"/>
      <c r="P99" s="234"/>
      <c r="Q99" s="233"/>
      <c r="R99" s="234"/>
      <c r="S99" s="233"/>
      <c r="T99" s="233"/>
      <c r="U99" s="233"/>
    </row>
    <row r="100" spans="1:21" ht="15.75" customHeight="1">
      <c r="A100" s="93"/>
      <c r="B100" s="93"/>
      <c r="C100" s="233"/>
      <c r="D100" s="234"/>
      <c r="E100" s="234"/>
      <c r="F100" s="233"/>
      <c r="G100" s="233"/>
      <c r="H100" s="233"/>
      <c r="I100" s="234"/>
      <c r="J100" s="233"/>
      <c r="K100" s="233"/>
      <c r="L100" s="233"/>
      <c r="M100" s="233"/>
      <c r="O100" s="234"/>
      <c r="P100" s="234"/>
      <c r="Q100" s="233"/>
      <c r="R100" s="234"/>
      <c r="S100" s="233"/>
      <c r="T100" s="233"/>
      <c r="U100" s="233"/>
    </row>
  </sheetData>
  <autoFilter ref="A5:U51" xr:uid="{00000000-0009-0000-0000-000005000000}"/>
  <pageMargins left="0.23622047244094491" right="0.23622047244094491" top="0.74803149606299213" bottom="0.55118110236220474" header="0" footer="0"/>
  <pageSetup paperSize="9" orientation="landscape" r:id="rId1"/>
  <rowBreaks count="1" manualBreakCount="1">
    <brk id="29" man="1"/>
  </rowBreaks>
  <colBreaks count="1" manualBreakCount="1">
    <brk id="1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T112"/>
  <sheetViews>
    <sheetView workbookViewId="0">
      <selection activeCell="J16" sqref="J16"/>
    </sheetView>
  </sheetViews>
  <sheetFormatPr defaultColWidth="14.42578125" defaultRowHeight="15" customHeight="1"/>
  <cols>
    <col min="1" max="1" width="5.5703125" customWidth="1"/>
    <col min="2" max="2" width="7" customWidth="1"/>
    <col min="3" max="3" width="6.5703125" customWidth="1"/>
    <col min="4" max="4" width="6" customWidth="1"/>
    <col min="5" max="5" width="2.5703125" customWidth="1"/>
    <col min="6" max="6" width="2.140625" customWidth="1"/>
    <col min="7" max="7" width="2.7109375" customWidth="1"/>
    <col min="8" max="8" width="5.140625" customWidth="1"/>
    <col min="9" max="9" width="54.5703125" customWidth="1"/>
    <col min="10" max="10" width="5.85546875" customWidth="1"/>
    <col min="11" max="11" width="7.140625" customWidth="1"/>
    <col min="12" max="13" width="5.5703125" customWidth="1"/>
    <col min="14" max="14" width="4.85546875" customWidth="1"/>
    <col min="15" max="15" width="5.5703125" customWidth="1"/>
    <col min="16" max="16" width="6.140625" customWidth="1"/>
    <col min="17" max="20" width="9.140625" customWidth="1"/>
  </cols>
  <sheetData>
    <row r="1" spans="1:20" ht="7.5" customHeight="1">
      <c r="A1" s="233"/>
      <c r="B1" s="233"/>
      <c r="C1" s="233"/>
      <c r="D1" s="233"/>
      <c r="E1" s="93"/>
      <c r="F1" s="233"/>
      <c r="G1" s="234"/>
      <c r="H1" s="234"/>
      <c r="I1" s="233"/>
      <c r="J1" s="233"/>
      <c r="K1" s="233"/>
      <c r="L1" s="276"/>
      <c r="M1" s="276"/>
      <c r="N1" s="276"/>
      <c r="O1" s="233"/>
      <c r="P1" s="93"/>
      <c r="Q1" s="93"/>
      <c r="R1" s="93"/>
      <c r="S1" s="93"/>
      <c r="T1" s="93"/>
    </row>
    <row r="2" spans="1:20" ht="25.5" customHeight="1">
      <c r="A2" s="277"/>
      <c r="B2" s="277"/>
      <c r="C2" s="277"/>
      <c r="D2" s="233"/>
      <c r="E2" s="93"/>
      <c r="F2" s="233"/>
      <c r="G2" s="234"/>
      <c r="H2" s="234"/>
      <c r="I2" s="278" t="s">
        <v>528</v>
      </c>
      <c r="J2" s="236"/>
      <c r="K2" s="236"/>
      <c r="L2" s="279"/>
      <c r="M2" s="279"/>
      <c r="N2" s="279"/>
      <c r="O2" s="280"/>
      <c r="P2" s="93"/>
      <c r="Q2" s="93"/>
      <c r="R2" s="93"/>
      <c r="S2" s="93"/>
      <c r="T2" s="93"/>
    </row>
    <row r="3" spans="1:20" ht="6" customHeight="1">
      <c r="A3" s="233"/>
      <c r="B3" s="233"/>
      <c r="C3" s="233"/>
      <c r="D3" s="233"/>
      <c r="E3" s="93"/>
      <c r="F3" s="233"/>
      <c r="G3" s="234"/>
      <c r="H3" s="234"/>
      <c r="I3" s="233"/>
      <c r="J3" s="233"/>
      <c r="K3" s="233"/>
      <c r="L3" s="233"/>
      <c r="M3" s="233"/>
      <c r="N3" s="233"/>
      <c r="O3" s="233"/>
      <c r="P3" s="93"/>
      <c r="Q3" s="93"/>
      <c r="R3" s="93"/>
      <c r="S3" s="93"/>
      <c r="T3" s="93"/>
    </row>
    <row r="4" spans="1:20" ht="8.25" customHeight="1">
      <c r="A4" s="233"/>
      <c r="B4" s="233"/>
      <c r="C4" s="233"/>
      <c r="D4" s="233"/>
      <c r="E4" s="93"/>
      <c r="F4" s="233"/>
      <c r="G4" s="234"/>
      <c r="H4" s="234"/>
      <c r="I4" s="233"/>
      <c r="J4" s="233"/>
      <c r="K4" s="233"/>
      <c r="L4" s="276"/>
      <c r="M4" s="276"/>
      <c r="N4" s="276"/>
      <c r="O4" s="233"/>
      <c r="P4" s="93"/>
      <c r="Q4" s="93"/>
      <c r="R4" s="93"/>
      <c r="S4" s="93"/>
      <c r="T4" s="93"/>
    </row>
    <row r="5" spans="1:20" ht="16.5" customHeight="1">
      <c r="A5" s="233"/>
      <c r="B5" s="233"/>
      <c r="C5" s="233"/>
      <c r="D5" s="233"/>
      <c r="E5" s="93"/>
      <c r="F5" s="233"/>
      <c r="G5" s="234"/>
      <c r="H5" s="281">
        <v>1</v>
      </c>
      <c r="I5" s="282" t="s">
        <v>529</v>
      </c>
      <c r="J5" s="130" t="s">
        <v>530</v>
      </c>
      <c r="K5" s="283">
        <f>P69+P70+P71+P81</f>
        <v>12.368113912231559</v>
      </c>
      <c r="L5" s="130" t="s">
        <v>514</v>
      </c>
      <c r="M5" s="58" t="s">
        <v>531</v>
      </c>
      <c r="N5" s="263">
        <f>L69+L70+L71+L81</f>
        <v>20</v>
      </c>
      <c r="O5" s="284">
        <f t="shared" ref="O5:O14" si="0">K5/N5</f>
        <v>0.61840569561157799</v>
      </c>
      <c r="P5" s="93"/>
      <c r="Q5" s="93"/>
      <c r="R5" s="93"/>
      <c r="S5" s="93"/>
      <c r="T5" s="93"/>
    </row>
    <row r="6" spans="1:20" ht="16.5" customHeight="1">
      <c r="A6" s="233"/>
      <c r="B6" s="233"/>
      <c r="C6" s="233"/>
      <c r="D6" s="233"/>
      <c r="E6" s="93"/>
      <c r="F6" s="233"/>
      <c r="G6" s="234"/>
      <c r="H6" s="281">
        <v>2</v>
      </c>
      <c r="I6" s="282" t="s">
        <v>532</v>
      </c>
      <c r="J6" s="130" t="s">
        <v>530</v>
      </c>
      <c r="K6" s="283">
        <f>P53+P54+P55+P56+P57+P58+P59+P60+P61+P62+P63+P64+P65+P66+P67+P68+P72+P73+P74+P75+P76+P77+P78+P79+P80+P82+P83</f>
        <v>86.649174202899076</v>
      </c>
      <c r="L6" s="130" t="s">
        <v>533</v>
      </c>
      <c r="M6" s="58" t="s">
        <v>531</v>
      </c>
      <c r="N6" s="263">
        <f>L53+L54+L55+L56+L57+L58+L59+L60+L61+L62+L63+L64+L65+L66+L67+L68+L72+L73+L74+L75+L76+L77+L78+L79+L80</f>
        <v>170</v>
      </c>
      <c r="O6" s="284">
        <f t="shared" si="0"/>
        <v>0.50970102472293577</v>
      </c>
      <c r="P6" s="93"/>
      <c r="Q6" s="93"/>
      <c r="R6" s="93"/>
      <c r="S6" s="93"/>
      <c r="T6" s="93"/>
    </row>
    <row r="7" spans="1:20" ht="16.5" customHeight="1">
      <c r="A7" s="233"/>
      <c r="B7" s="233"/>
      <c r="C7" s="233"/>
      <c r="D7" s="233"/>
      <c r="E7" s="93"/>
      <c r="F7" s="233"/>
      <c r="G7" s="234"/>
      <c r="H7" s="281">
        <v>3</v>
      </c>
      <c r="I7" s="282" t="s">
        <v>534</v>
      </c>
      <c r="J7" s="130" t="s">
        <v>535</v>
      </c>
      <c r="K7" s="283">
        <f>P104+P105+P106+P109+P110</f>
        <v>7.4038461538461542</v>
      </c>
      <c r="L7" s="130" t="s">
        <v>536</v>
      </c>
      <c r="M7" s="58" t="s">
        <v>531</v>
      </c>
      <c r="N7" s="263">
        <f>L104+L105+L106+L109+L110</f>
        <v>30</v>
      </c>
      <c r="O7" s="284">
        <f t="shared" si="0"/>
        <v>0.24679487179487181</v>
      </c>
      <c r="P7" s="93"/>
      <c r="Q7" s="93"/>
      <c r="R7" s="93"/>
      <c r="S7" s="93"/>
      <c r="T7" s="93"/>
    </row>
    <row r="8" spans="1:20" ht="16.5" customHeight="1">
      <c r="A8" s="233"/>
      <c r="B8" s="233"/>
      <c r="C8" s="233"/>
      <c r="D8" s="233"/>
      <c r="E8" s="93"/>
      <c r="F8" s="233"/>
      <c r="G8" s="234"/>
      <c r="H8" s="281">
        <v>4</v>
      </c>
      <c r="I8" s="282" t="s">
        <v>537</v>
      </c>
      <c r="J8" s="130" t="s">
        <v>538</v>
      </c>
      <c r="K8" s="283">
        <f>P86+P87+P95+P96+P100+P88</f>
        <v>18.888888888888889</v>
      </c>
      <c r="L8" s="130" t="s">
        <v>539</v>
      </c>
      <c r="M8" s="58" t="s">
        <v>531</v>
      </c>
      <c r="N8" s="263">
        <f>L86+L87+L95+L96+L100+L88</f>
        <v>30</v>
      </c>
      <c r="O8" s="284">
        <f t="shared" si="0"/>
        <v>0.62962962962962965</v>
      </c>
      <c r="P8" s="93"/>
      <c r="Q8" s="93"/>
      <c r="R8" s="93"/>
      <c r="S8" s="93"/>
      <c r="T8" s="93"/>
    </row>
    <row r="9" spans="1:20" ht="16.5" customHeight="1">
      <c r="A9" s="233"/>
      <c r="B9" s="233"/>
      <c r="C9" s="233"/>
      <c r="D9" s="233"/>
      <c r="E9" s="93"/>
      <c r="F9" s="233"/>
      <c r="G9" s="234"/>
      <c r="H9" s="281">
        <v>5</v>
      </c>
      <c r="I9" s="282" t="s">
        <v>540</v>
      </c>
      <c r="J9" s="130" t="s">
        <v>538</v>
      </c>
      <c r="K9" s="283">
        <f>P101</f>
        <v>0</v>
      </c>
      <c r="L9" s="130" t="s">
        <v>541</v>
      </c>
      <c r="M9" s="58" t="s">
        <v>531</v>
      </c>
      <c r="N9" s="263">
        <f>L101</f>
        <v>10</v>
      </c>
      <c r="O9" s="284">
        <f t="shared" si="0"/>
        <v>0</v>
      </c>
      <c r="P9" s="93"/>
      <c r="Q9" s="93"/>
      <c r="R9" s="93"/>
      <c r="S9" s="93"/>
      <c r="T9" s="285"/>
    </row>
    <row r="10" spans="1:20" ht="16.5" customHeight="1">
      <c r="A10" s="233"/>
      <c r="B10" s="233"/>
      <c r="C10" s="233"/>
      <c r="D10" s="233"/>
      <c r="E10" s="93"/>
      <c r="F10" s="233"/>
      <c r="G10" s="234"/>
      <c r="H10" s="281">
        <v>6</v>
      </c>
      <c r="I10" s="282" t="s">
        <v>542</v>
      </c>
      <c r="J10" s="130" t="s">
        <v>538</v>
      </c>
      <c r="K10" s="283">
        <f>P89+P90+P91</f>
        <v>20.27027027027027</v>
      </c>
      <c r="L10" s="130" t="s">
        <v>543</v>
      </c>
      <c r="M10" s="58" t="s">
        <v>531</v>
      </c>
      <c r="N10" s="263">
        <f>L89+L90+L91</f>
        <v>30</v>
      </c>
      <c r="O10" s="284">
        <f t="shared" si="0"/>
        <v>0.67567567567567566</v>
      </c>
      <c r="P10" s="93"/>
      <c r="Q10" s="93"/>
      <c r="R10" s="93"/>
      <c r="S10" s="93"/>
      <c r="T10" s="93"/>
    </row>
    <row r="11" spans="1:20" ht="16.5" customHeight="1">
      <c r="A11" s="233"/>
      <c r="B11" s="233"/>
      <c r="C11" s="233"/>
      <c r="D11" s="233"/>
      <c r="E11" s="93"/>
      <c r="F11" s="233"/>
      <c r="G11" s="234"/>
      <c r="H11" s="281">
        <v>7</v>
      </c>
      <c r="I11" s="282" t="s">
        <v>544</v>
      </c>
      <c r="J11" s="130" t="s">
        <v>538</v>
      </c>
      <c r="K11" s="283">
        <f>P97+P98</f>
        <v>110</v>
      </c>
      <c r="L11" s="130" t="s">
        <v>545</v>
      </c>
      <c r="M11" s="58" t="s">
        <v>531</v>
      </c>
      <c r="N11" s="263">
        <f>L97+L98</f>
        <v>20</v>
      </c>
      <c r="O11" s="284">
        <f t="shared" si="0"/>
        <v>5.5</v>
      </c>
      <c r="P11" s="93"/>
      <c r="Q11" s="93"/>
      <c r="R11" s="93"/>
      <c r="S11" s="93"/>
      <c r="T11" s="93"/>
    </row>
    <row r="12" spans="1:20" ht="16.5" customHeight="1">
      <c r="A12" s="233"/>
      <c r="B12" s="233"/>
      <c r="C12" s="233"/>
      <c r="D12" s="233"/>
      <c r="E12" s="93"/>
      <c r="F12" s="233"/>
      <c r="G12" s="234"/>
      <c r="H12" s="281">
        <v>8</v>
      </c>
      <c r="I12" s="282" t="s">
        <v>546</v>
      </c>
      <c r="J12" s="130" t="s">
        <v>538</v>
      </c>
      <c r="K12" s="283">
        <f>P93+P94+P107+P108</f>
        <v>8.3928571428571423</v>
      </c>
      <c r="L12" s="130" t="s">
        <v>547</v>
      </c>
      <c r="M12" s="58" t="s">
        <v>531</v>
      </c>
      <c r="N12" s="263">
        <f>L93+L94+L107+L108</f>
        <v>25</v>
      </c>
      <c r="O12" s="284">
        <f t="shared" si="0"/>
        <v>0.33571428571428569</v>
      </c>
      <c r="P12" s="93"/>
      <c r="Q12" s="93"/>
      <c r="R12" s="93"/>
      <c r="S12" s="93"/>
      <c r="T12" s="93"/>
    </row>
    <row r="13" spans="1:20" ht="16.5" customHeight="1">
      <c r="A13" s="233"/>
      <c r="B13" s="233"/>
      <c r="C13" s="233"/>
      <c r="D13" s="233"/>
      <c r="E13" s="93"/>
      <c r="F13" s="233"/>
      <c r="G13" s="234"/>
      <c r="H13" s="281">
        <v>9</v>
      </c>
      <c r="I13" s="282" t="s">
        <v>548</v>
      </c>
      <c r="J13" s="130" t="s">
        <v>538</v>
      </c>
      <c r="K13" s="283">
        <f>P84+P85+P92+P102+P103</f>
        <v>13.465608465608465</v>
      </c>
      <c r="L13" s="130" t="s">
        <v>549</v>
      </c>
      <c r="M13" s="58" t="s">
        <v>531</v>
      </c>
      <c r="N13" s="263">
        <f>L84+L85+L92+L102+L103</f>
        <v>35</v>
      </c>
      <c r="O13" s="284">
        <f t="shared" si="0"/>
        <v>0.38473167044595613</v>
      </c>
      <c r="P13" s="93"/>
      <c r="Q13" s="93"/>
      <c r="R13" s="93"/>
      <c r="S13" s="93"/>
      <c r="T13" s="93"/>
    </row>
    <row r="14" spans="1:20" ht="16.5" customHeight="1">
      <c r="A14" s="233"/>
      <c r="B14" s="233"/>
      <c r="C14" s="233"/>
      <c r="D14" s="233"/>
      <c r="E14" s="93"/>
      <c r="F14" s="233"/>
      <c r="G14" s="234"/>
      <c r="H14" s="281">
        <v>10</v>
      </c>
      <c r="I14" s="282" t="s">
        <v>550</v>
      </c>
      <c r="J14" s="130" t="s">
        <v>538</v>
      </c>
      <c r="K14" s="286">
        <f>P99</f>
        <v>0</v>
      </c>
      <c r="L14" s="130" t="s">
        <v>550</v>
      </c>
      <c r="M14" s="58" t="s">
        <v>531</v>
      </c>
      <c r="N14" s="287">
        <f>L99</f>
        <v>20</v>
      </c>
      <c r="O14" s="284">
        <f t="shared" si="0"/>
        <v>0</v>
      </c>
      <c r="P14" s="233"/>
      <c r="Q14" s="93"/>
      <c r="R14" s="93"/>
      <c r="S14" s="93"/>
      <c r="T14" s="93"/>
    </row>
    <row r="15" spans="1:20" ht="16.5" customHeight="1">
      <c r="A15" s="233"/>
      <c r="B15" s="233"/>
      <c r="C15" s="233"/>
      <c r="D15" s="233"/>
      <c r="E15" s="93"/>
      <c r="F15" s="233"/>
      <c r="G15" s="233"/>
      <c r="H15" s="233"/>
      <c r="I15" s="233"/>
      <c r="J15" s="233"/>
      <c r="K15" s="233"/>
      <c r="L15" s="233"/>
      <c r="M15" s="233"/>
      <c r="N15" s="233"/>
      <c r="O15" s="233"/>
      <c r="P15" s="233"/>
      <c r="Q15" s="93"/>
      <c r="R15" s="93"/>
      <c r="S15" s="93"/>
      <c r="T15" s="93"/>
    </row>
    <row r="16" spans="1:20" ht="16.5" customHeight="1">
      <c r="A16" s="233"/>
      <c r="B16" s="233"/>
      <c r="C16" s="233"/>
      <c r="D16" s="233"/>
      <c r="E16" s="93"/>
      <c r="F16" s="233"/>
      <c r="G16" s="233"/>
      <c r="H16" s="281" t="s">
        <v>551</v>
      </c>
      <c r="I16" s="282" t="s">
        <v>552</v>
      </c>
      <c r="J16" s="282"/>
      <c r="K16" s="288">
        <f>SUM(K5:K6)</f>
        <v>99.01728811513064</v>
      </c>
      <c r="L16" s="282"/>
      <c r="M16" s="58" t="s">
        <v>531</v>
      </c>
      <c r="N16" s="287">
        <f>SUM(N5:N6)</f>
        <v>190</v>
      </c>
      <c r="O16" s="284">
        <f t="shared" ref="O16:O17" si="1">K16/N16</f>
        <v>0.5211436216585823</v>
      </c>
      <c r="P16" s="233"/>
      <c r="Q16" s="93"/>
      <c r="R16" s="93"/>
      <c r="S16" s="93"/>
      <c r="T16" s="93"/>
    </row>
    <row r="17" spans="1:20" ht="16.5" customHeight="1">
      <c r="A17" s="233"/>
      <c r="B17" s="233"/>
      <c r="C17" s="233"/>
      <c r="D17" s="233"/>
      <c r="E17" s="93"/>
      <c r="F17" s="233"/>
      <c r="G17" s="233"/>
      <c r="H17" s="281" t="s">
        <v>553</v>
      </c>
      <c r="I17" s="282" t="s">
        <v>534</v>
      </c>
      <c r="J17" s="282"/>
      <c r="K17" s="288">
        <f>K7</f>
        <v>7.4038461538461542</v>
      </c>
      <c r="L17" s="282"/>
      <c r="M17" s="58" t="s">
        <v>531</v>
      </c>
      <c r="N17" s="287">
        <f>N7</f>
        <v>30</v>
      </c>
      <c r="O17" s="284">
        <f t="shared" si="1"/>
        <v>0.24679487179487181</v>
      </c>
      <c r="P17" s="233"/>
      <c r="Q17" s="93"/>
      <c r="R17" s="93"/>
      <c r="S17" s="93"/>
      <c r="T17" s="93"/>
    </row>
    <row r="18" spans="1:20" ht="16.5" customHeight="1">
      <c r="A18" s="233"/>
      <c r="B18" s="233"/>
      <c r="C18" s="233"/>
      <c r="D18" s="233"/>
      <c r="E18" s="93"/>
      <c r="F18" s="233"/>
      <c r="G18" s="233"/>
      <c r="H18" s="281"/>
      <c r="I18" s="289" t="s">
        <v>554</v>
      </c>
      <c r="J18" s="282"/>
      <c r="K18" s="288">
        <f>K16+K17</f>
        <v>106.4211342689768</v>
      </c>
      <c r="L18" s="288"/>
      <c r="M18" s="58" t="s">
        <v>531</v>
      </c>
      <c r="N18" s="290">
        <f t="shared" ref="N18:O18" si="2">N16+N17</f>
        <v>220</v>
      </c>
      <c r="O18" s="291">
        <f t="shared" si="2"/>
        <v>0.76793849345345411</v>
      </c>
      <c r="P18" s="233"/>
      <c r="Q18" s="93"/>
      <c r="R18" s="93"/>
      <c r="S18" s="93"/>
      <c r="T18" s="93"/>
    </row>
    <row r="19" spans="1:20" ht="16.5" customHeight="1">
      <c r="A19" s="233"/>
      <c r="B19" s="233"/>
      <c r="C19" s="233"/>
      <c r="D19" s="233"/>
      <c r="E19" s="93"/>
      <c r="F19" s="233"/>
      <c r="G19" s="234"/>
      <c r="H19" s="281" t="s">
        <v>555</v>
      </c>
      <c r="I19" s="282" t="s">
        <v>556</v>
      </c>
      <c r="J19" s="282"/>
      <c r="K19" s="292">
        <f>SUM(K8:K14)</f>
        <v>171.01762476762477</v>
      </c>
      <c r="L19" s="282"/>
      <c r="M19" s="58" t="s">
        <v>531</v>
      </c>
      <c r="N19" s="263">
        <f>SUM(N8:N14)</f>
        <v>170</v>
      </c>
      <c r="O19" s="284">
        <f t="shared" ref="O19:O20" si="3">K19/N19</f>
        <v>1.0059860280448516</v>
      </c>
      <c r="P19" s="93"/>
      <c r="Q19" s="93"/>
      <c r="R19" s="93"/>
      <c r="S19" s="93"/>
      <c r="T19" s="93"/>
    </row>
    <row r="20" spans="1:20" ht="16.5" customHeight="1">
      <c r="A20" s="233"/>
      <c r="B20" s="233"/>
      <c r="C20" s="233"/>
      <c r="D20" s="233"/>
      <c r="E20" s="93"/>
      <c r="F20" s="233"/>
      <c r="G20" s="234"/>
      <c r="H20" s="293"/>
      <c r="I20" s="289" t="s">
        <v>557</v>
      </c>
      <c r="J20" s="282"/>
      <c r="K20" s="292">
        <f>K16+K17+K19</f>
        <v>277.4387590366016</v>
      </c>
      <c r="L20" s="282"/>
      <c r="M20" s="58" t="s">
        <v>531</v>
      </c>
      <c r="N20" s="263">
        <f>N16+N17+N19</f>
        <v>390</v>
      </c>
      <c r="O20" s="284">
        <f t="shared" si="3"/>
        <v>0.71138143342718363</v>
      </c>
      <c r="P20" s="93"/>
      <c r="Q20" s="93"/>
      <c r="R20" s="93"/>
      <c r="S20" s="93"/>
      <c r="T20" s="93"/>
    </row>
    <row r="21" spans="1:20" ht="15" customHeight="1">
      <c r="A21" s="233"/>
      <c r="B21" s="233"/>
      <c r="C21" s="233"/>
      <c r="D21" s="233"/>
      <c r="E21" s="93"/>
      <c r="F21" s="233"/>
      <c r="G21" s="234"/>
      <c r="H21" s="234"/>
      <c r="I21" s="294"/>
      <c r="J21" s="294"/>
      <c r="K21" s="294"/>
      <c r="L21" s="294"/>
      <c r="M21" s="294"/>
      <c r="N21" s="294"/>
      <c r="O21" s="294"/>
      <c r="P21" s="294"/>
      <c r="Q21" s="294"/>
      <c r="R21" s="93"/>
      <c r="S21" s="93"/>
      <c r="T21" s="93"/>
    </row>
    <row r="22" spans="1:20" ht="19.5" customHeight="1">
      <c r="A22" s="233"/>
      <c r="B22" s="233"/>
      <c r="C22" s="233"/>
      <c r="D22" s="233"/>
      <c r="E22" s="93"/>
      <c r="F22" s="233"/>
      <c r="G22" s="234"/>
      <c r="H22" s="234"/>
      <c r="I22" s="295" t="s">
        <v>558</v>
      </c>
      <c r="J22" s="296"/>
      <c r="K22" s="296"/>
      <c r="L22" s="296"/>
      <c r="M22" s="296"/>
      <c r="N22" s="296"/>
      <c r="O22" s="297"/>
      <c r="P22" s="233"/>
      <c r="Q22" s="93"/>
      <c r="R22" s="93"/>
      <c r="S22" s="93"/>
      <c r="T22" s="93"/>
    </row>
    <row r="23" spans="1:20" ht="10.5" customHeight="1">
      <c r="A23" s="233"/>
      <c r="B23" s="233"/>
      <c r="C23" s="233"/>
      <c r="D23" s="233"/>
      <c r="E23" s="93"/>
      <c r="F23" s="233"/>
      <c r="G23" s="234"/>
      <c r="H23" s="234"/>
      <c r="I23" s="294"/>
      <c r="J23" s="233"/>
      <c r="K23" s="298"/>
      <c r="L23" s="298"/>
      <c r="M23" s="298"/>
      <c r="N23" s="298"/>
      <c r="O23" s="298"/>
      <c r="P23" s="298"/>
      <c r="Q23" s="93"/>
      <c r="R23" s="93"/>
      <c r="S23" s="93"/>
      <c r="T23" s="93"/>
    </row>
    <row r="24" spans="1:20" ht="18" customHeight="1">
      <c r="A24" s="233"/>
      <c r="B24" s="233"/>
      <c r="C24" s="233"/>
      <c r="D24" s="233"/>
      <c r="E24" s="93"/>
      <c r="F24" s="233"/>
      <c r="G24" s="58">
        <v>0</v>
      </c>
      <c r="H24" s="299" t="s">
        <v>192</v>
      </c>
      <c r="I24" s="300" t="s">
        <v>559</v>
      </c>
      <c r="J24" s="126" t="s">
        <v>560</v>
      </c>
      <c r="K24" s="301">
        <f>P53+P84+P85</f>
        <v>9.96866096866097</v>
      </c>
      <c r="L24" s="301"/>
      <c r="M24" s="58" t="s">
        <v>531</v>
      </c>
      <c r="N24" s="287">
        <f>L53+L84+L85</f>
        <v>15</v>
      </c>
      <c r="O24" s="284">
        <f t="shared" ref="O24:O41" si="4">K24/N24</f>
        <v>0.66457739791073134</v>
      </c>
      <c r="P24" s="298"/>
      <c r="Q24" s="93"/>
      <c r="R24" s="93"/>
      <c r="S24" s="93"/>
      <c r="T24" s="93"/>
    </row>
    <row r="25" spans="1:20" ht="20.25" customHeight="1">
      <c r="A25" s="233"/>
      <c r="B25" s="233"/>
      <c r="C25" s="233"/>
      <c r="D25" s="233"/>
      <c r="E25" s="93"/>
      <c r="F25" s="233"/>
      <c r="G25" s="58">
        <v>1</v>
      </c>
      <c r="H25" s="299" t="s">
        <v>561</v>
      </c>
      <c r="I25" s="300" t="s">
        <v>562</v>
      </c>
      <c r="J25" s="126" t="s">
        <v>560</v>
      </c>
      <c r="K25" s="301">
        <f>P54+P55+P56+P57+P58+P59+P60+P61+P62+P82+P86+P87+P93+P95+P96</f>
        <v>69.199740274301675</v>
      </c>
      <c r="L25" s="301"/>
      <c r="M25" s="58" t="s">
        <v>531</v>
      </c>
      <c r="N25" s="287">
        <f>L54+L55+L56+L57+L58+L59+L60+L61+L62+L86+L87+L93+L95+L96</f>
        <v>90</v>
      </c>
      <c r="O25" s="284">
        <f t="shared" si="4"/>
        <v>0.76888600304779642</v>
      </c>
      <c r="P25" s="298"/>
      <c r="Q25" s="93"/>
      <c r="R25" s="93"/>
      <c r="S25" s="93"/>
      <c r="T25" s="93"/>
    </row>
    <row r="26" spans="1:20" ht="20.25" customHeight="1">
      <c r="A26" s="233"/>
      <c r="B26" s="233"/>
      <c r="C26" s="233"/>
      <c r="D26" s="233"/>
      <c r="E26" s="93"/>
      <c r="F26" s="233"/>
      <c r="G26" s="58">
        <v>2</v>
      </c>
      <c r="H26" s="299" t="s">
        <v>201</v>
      </c>
      <c r="I26" s="300" t="s">
        <v>563</v>
      </c>
      <c r="J26" s="126" t="s">
        <v>560</v>
      </c>
      <c r="K26" s="301">
        <f>P63+P64+P65+P66+P67+P68+P94+P88</f>
        <v>29.101536580700053</v>
      </c>
      <c r="L26" s="301"/>
      <c r="M26" s="58" t="s">
        <v>531</v>
      </c>
      <c r="N26" s="287">
        <f>L63+L64+L65+L66+L67+L68+L94+L88</f>
        <v>45</v>
      </c>
      <c r="O26" s="284">
        <f t="shared" si="4"/>
        <v>0.64670081290444559</v>
      </c>
      <c r="P26" s="298"/>
      <c r="Q26" s="93"/>
      <c r="R26" s="93"/>
      <c r="S26" s="93"/>
      <c r="T26" s="93"/>
    </row>
    <row r="27" spans="1:20" ht="20.25" customHeight="1">
      <c r="A27" s="233"/>
      <c r="B27" s="233"/>
      <c r="C27" s="233"/>
      <c r="D27" s="233"/>
      <c r="E27" s="93"/>
      <c r="F27" s="233"/>
      <c r="G27" s="58">
        <v>3</v>
      </c>
      <c r="H27" s="126" t="s">
        <v>209</v>
      </c>
      <c r="I27" s="300" t="s">
        <v>564</v>
      </c>
      <c r="J27" s="126" t="s">
        <v>565</v>
      </c>
      <c r="K27" s="301">
        <f>P69+P70+P71+P81</f>
        <v>12.368113912231559</v>
      </c>
      <c r="L27" s="301"/>
      <c r="M27" s="58" t="s">
        <v>531</v>
      </c>
      <c r="N27" s="287">
        <f>L69+L70+L71+L81</f>
        <v>20</v>
      </c>
      <c r="O27" s="284">
        <f t="shared" si="4"/>
        <v>0.61840569561157799</v>
      </c>
      <c r="P27" s="298"/>
      <c r="Q27" s="93"/>
      <c r="R27" s="93"/>
      <c r="S27" s="93"/>
      <c r="T27" s="93"/>
    </row>
    <row r="28" spans="1:20" ht="20.25" customHeight="1">
      <c r="A28" s="233"/>
      <c r="B28" s="233"/>
      <c r="C28" s="233"/>
      <c r="D28" s="233"/>
      <c r="E28" s="93"/>
      <c r="F28" s="233"/>
      <c r="G28" s="58">
        <v>4</v>
      </c>
      <c r="H28" s="126" t="s">
        <v>437</v>
      </c>
      <c r="I28" s="300" t="s">
        <v>566</v>
      </c>
      <c r="J28" s="126" t="s">
        <v>560</v>
      </c>
      <c r="K28" s="301">
        <f>P72+P83+P89</f>
        <v>10.77899877899878</v>
      </c>
      <c r="L28" s="301"/>
      <c r="M28" s="58" t="s">
        <v>531</v>
      </c>
      <c r="N28" s="287">
        <f t="shared" ref="N28:N29" si="5">L72+L89</f>
        <v>20</v>
      </c>
      <c r="O28" s="284">
        <f t="shared" si="4"/>
        <v>0.53894993894993903</v>
      </c>
      <c r="P28" s="298"/>
      <c r="Q28" s="93"/>
      <c r="R28" s="93"/>
      <c r="S28" s="93"/>
      <c r="T28" s="93"/>
    </row>
    <row r="29" spans="1:20" ht="20.25" customHeight="1">
      <c r="A29" s="233"/>
      <c r="B29" s="233"/>
      <c r="C29" s="233"/>
      <c r="D29" s="233"/>
      <c r="E29" s="93"/>
      <c r="F29" s="233"/>
      <c r="G29" s="58">
        <v>5</v>
      </c>
      <c r="H29" s="126" t="s">
        <v>204</v>
      </c>
      <c r="I29" s="300" t="s">
        <v>567</v>
      </c>
      <c r="J29" s="126" t="s">
        <v>560</v>
      </c>
      <c r="K29" s="301">
        <f>P73+P90</f>
        <v>0</v>
      </c>
      <c r="L29" s="301"/>
      <c r="M29" s="58" t="s">
        <v>531</v>
      </c>
      <c r="N29" s="287">
        <f t="shared" si="5"/>
        <v>20</v>
      </c>
      <c r="O29" s="284">
        <f t="shared" si="4"/>
        <v>0</v>
      </c>
      <c r="P29" s="298"/>
      <c r="Q29" s="93"/>
      <c r="R29" s="93"/>
      <c r="S29" s="93"/>
      <c r="T29" s="93"/>
    </row>
    <row r="30" spans="1:20" ht="20.25" customHeight="1">
      <c r="A30" s="233"/>
      <c r="B30" s="233"/>
      <c r="C30" s="233"/>
      <c r="D30" s="233"/>
      <c r="E30" s="93"/>
      <c r="F30" s="233"/>
      <c r="G30" s="58">
        <v>6</v>
      </c>
      <c r="H30" s="126" t="s">
        <v>568</v>
      </c>
      <c r="I30" s="300" t="s">
        <v>569</v>
      </c>
      <c r="J30" s="126" t="s">
        <v>560</v>
      </c>
      <c r="K30" s="301">
        <f>P74+P75+P91+P92</f>
        <v>11.891671891671891</v>
      </c>
      <c r="L30" s="301"/>
      <c r="M30" s="58" t="s">
        <v>531</v>
      </c>
      <c r="N30" s="287">
        <f>L74+L75+L91+L92</f>
        <v>30</v>
      </c>
      <c r="O30" s="284">
        <f t="shared" si="4"/>
        <v>0.39638906305572968</v>
      </c>
      <c r="P30" s="298"/>
      <c r="Q30" s="93"/>
      <c r="R30" s="93"/>
      <c r="S30" s="93"/>
      <c r="T30" s="93"/>
    </row>
    <row r="31" spans="1:20" ht="20.25" customHeight="1">
      <c r="A31" s="233"/>
      <c r="B31" s="233"/>
      <c r="C31" s="233"/>
      <c r="D31" s="233"/>
      <c r="E31" s="93"/>
      <c r="F31" s="233"/>
      <c r="G31" s="58">
        <v>7</v>
      </c>
      <c r="H31" s="126" t="s">
        <v>227</v>
      </c>
      <c r="I31" s="300" t="s">
        <v>570</v>
      </c>
      <c r="J31" s="126" t="s">
        <v>571</v>
      </c>
      <c r="K31" s="301">
        <f t="shared" ref="K31:K33" si="6">P76+P104</f>
        <v>1.25</v>
      </c>
      <c r="L31" s="301"/>
      <c r="M31" s="58" t="s">
        <v>531</v>
      </c>
      <c r="N31" s="287">
        <f t="shared" ref="N31:N33" si="7">L76+L104</f>
        <v>10</v>
      </c>
      <c r="O31" s="284">
        <f t="shared" si="4"/>
        <v>0.125</v>
      </c>
      <c r="P31" s="298"/>
      <c r="Q31" s="93"/>
      <c r="R31" s="93"/>
      <c r="S31" s="93"/>
      <c r="T31" s="93"/>
    </row>
    <row r="32" spans="1:20" ht="20.25" customHeight="1">
      <c r="A32" s="233"/>
      <c r="B32" s="233"/>
      <c r="C32" s="233"/>
      <c r="D32" s="233"/>
      <c r="E32" s="93"/>
      <c r="F32" s="233"/>
      <c r="G32" s="58">
        <v>8</v>
      </c>
      <c r="H32" s="126" t="s">
        <v>229</v>
      </c>
      <c r="I32" s="300" t="s">
        <v>572</v>
      </c>
      <c r="J32" s="126" t="s">
        <v>560</v>
      </c>
      <c r="K32" s="301">
        <f t="shared" si="6"/>
        <v>1.25</v>
      </c>
      <c r="L32" s="301"/>
      <c r="M32" s="58" t="s">
        <v>531</v>
      </c>
      <c r="N32" s="287">
        <f t="shared" si="7"/>
        <v>10</v>
      </c>
      <c r="O32" s="284">
        <f t="shared" si="4"/>
        <v>0.125</v>
      </c>
      <c r="P32" s="298"/>
      <c r="Q32" s="93"/>
      <c r="R32" s="93"/>
      <c r="S32" s="93"/>
      <c r="T32" s="93"/>
    </row>
    <row r="33" spans="1:20" ht="20.25" customHeight="1">
      <c r="A33" s="233"/>
      <c r="B33" s="233"/>
      <c r="C33" s="233"/>
      <c r="D33" s="233"/>
      <c r="E33" s="93"/>
      <c r="F33" s="233"/>
      <c r="G33" s="58">
        <v>9</v>
      </c>
      <c r="H33" s="126" t="s">
        <v>230</v>
      </c>
      <c r="I33" s="300" t="s">
        <v>573</v>
      </c>
      <c r="J33" s="126" t="s">
        <v>560</v>
      </c>
      <c r="K33" s="301">
        <f t="shared" si="6"/>
        <v>1.153846153846154</v>
      </c>
      <c r="L33" s="301"/>
      <c r="M33" s="58" t="s">
        <v>531</v>
      </c>
      <c r="N33" s="287">
        <f t="shared" si="7"/>
        <v>10</v>
      </c>
      <c r="O33" s="284">
        <f t="shared" si="4"/>
        <v>0.11538461538461539</v>
      </c>
      <c r="P33" s="298"/>
      <c r="Q33" s="93"/>
      <c r="R33" s="93"/>
      <c r="S33" s="93"/>
      <c r="T33" s="93"/>
    </row>
    <row r="34" spans="1:20" ht="20.25" customHeight="1">
      <c r="A34" s="233"/>
      <c r="B34" s="233"/>
      <c r="C34" s="233"/>
      <c r="D34" s="233"/>
      <c r="E34" s="93"/>
      <c r="F34" s="233"/>
      <c r="G34" s="58">
        <v>10</v>
      </c>
      <c r="H34" s="126" t="s">
        <v>441</v>
      </c>
      <c r="I34" s="300" t="s">
        <v>574</v>
      </c>
      <c r="J34" s="126" t="s">
        <v>560</v>
      </c>
      <c r="K34" s="302">
        <f>P79+P107+P109+P110</f>
        <v>9.2261904761904763</v>
      </c>
      <c r="L34" s="281"/>
      <c r="M34" s="58" t="s">
        <v>531</v>
      </c>
      <c r="N34" s="287">
        <f>L79+L107+L109+L110</f>
        <v>35</v>
      </c>
      <c r="O34" s="284">
        <f t="shared" si="4"/>
        <v>0.26360544217687076</v>
      </c>
      <c r="P34" s="233"/>
      <c r="Q34" s="93"/>
      <c r="R34" s="93"/>
      <c r="S34" s="93"/>
      <c r="T34" s="93"/>
    </row>
    <row r="35" spans="1:20" ht="20.25" customHeight="1">
      <c r="A35" s="233"/>
      <c r="B35" s="233"/>
      <c r="C35" s="233"/>
      <c r="D35" s="233"/>
      <c r="E35" s="93"/>
      <c r="F35" s="233"/>
      <c r="G35" s="58">
        <v>11</v>
      </c>
      <c r="H35" s="126" t="s">
        <v>215</v>
      </c>
      <c r="I35" s="300" t="s">
        <v>575</v>
      </c>
      <c r="J35" s="126" t="s">
        <v>576</v>
      </c>
      <c r="K35" s="302">
        <f>P97+P98</f>
        <v>110</v>
      </c>
      <c r="L35" s="281"/>
      <c r="M35" s="58" t="s">
        <v>531</v>
      </c>
      <c r="N35" s="287">
        <f>L97+L98</f>
        <v>20</v>
      </c>
      <c r="O35" s="284">
        <f t="shared" si="4"/>
        <v>5.5</v>
      </c>
      <c r="P35" s="233"/>
      <c r="Q35" s="93"/>
      <c r="R35" s="93"/>
      <c r="S35" s="93"/>
      <c r="T35" s="93"/>
    </row>
    <row r="36" spans="1:20" ht="20.25" customHeight="1">
      <c r="A36" s="233"/>
      <c r="B36" s="233"/>
      <c r="C36" s="233"/>
      <c r="D36" s="233"/>
      <c r="E36" s="93"/>
      <c r="F36" s="233"/>
      <c r="G36" s="58">
        <v>12</v>
      </c>
      <c r="H36" s="126" t="s">
        <v>218</v>
      </c>
      <c r="I36" s="300" t="s">
        <v>577</v>
      </c>
      <c r="J36" s="126" t="s">
        <v>576</v>
      </c>
      <c r="K36" s="302">
        <f t="shared" ref="K36:K40" si="8">P99</f>
        <v>0</v>
      </c>
      <c r="L36" s="281"/>
      <c r="M36" s="58" t="s">
        <v>531</v>
      </c>
      <c r="N36" s="287">
        <f t="shared" ref="N36:N40" si="9">L99</f>
        <v>20</v>
      </c>
      <c r="O36" s="284">
        <f t="shared" si="4"/>
        <v>0</v>
      </c>
      <c r="P36" s="233"/>
      <c r="Q36" s="93"/>
      <c r="R36" s="93"/>
      <c r="S36" s="93"/>
      <c r="T36" s="93"/>
    </row>
    <row r="37" spans="1:20" ht="20.25" customHeight="1">
      <c r="A37" s="233"/>
      <c r="B37" s="233"/>
      <c r="C37" s="233"/>
      <c r="D37" s="233"/>
      <c r="E37" s="93"/>
      <c r="F37" s="233"/>
      <c r="G37" s="58">
        <v>13</v>
      </c>
      <c r="H37" s="126" t="s">
        <v>220</v>
      </c>
      <c r="I37" s="300" t="s">
        <v>578</v>
      </c>
      <c r="J37" s="126" t="s">
        <v>576</v>
      </c>
      <c r="K37" s="303">
        <f t="shared" si="8"/>
        <v>0</v>
      </c>
      <c r="L37" s="281"/>
      <c r="M37" s="58" t="s">
        <v>531</v>
      </c>
      <c r="N37" s="287">
        <f t="shared" si="9"/>
        <v>5</v>
      </c>
      <c r="O37" s="284">
        <f t="shared" si="4"/>
        <v>0</v>
      </c>
      <c r="P37" s="233"/>
      <c r="Q37" s="93"/>
      <c r="R37" s="93"/>
      <c r="S37" s="93"/>
      <c r="T37" s="93"/>
    </row>
    <row r="38" spans="1:20" ht="20.25" customHeight="1">
      <c r="A38" s="233"/>
      <c r="B38" s="233"/>
      <c r="C38" s="233"/>
      <c r="D38" s="233"/>
      <c r="E38" s="93"/>
      <c r="F38" s="233"/>
      <c r="G38" s="58">
        <v>14</v>
      </c>
      <c r="H38" s="126" t="s">
        <v>221</v>
      </c>
      <c r="I38" s="300" t="s">
        <v>579</v>
      </c>
      <c r="J38" s="126" t="s">
        <v>576</v>
      </c>
      <c r="K38" s="302">
        <f t="shared" si="8"/>
        <v>0</v>
      </c>
      <c r="L38" s="281"/>
      <c r="M38" s="58" t="s">
        <v>531</v>
      </c>
      <c r="N38" s="287">
        <f t="shared" si="9"/>
        <v>10</v>
      </c>
      <c r="O38" s="284">
        <f t="shared" si="4"/>
        <v>0</v>
      </c>
      <c r="P38" s="233"/>
      <c r="Q38" s="93"/>
      <c r="R38" s="93"/>
      <c r="S38" s="93"/>
      <c r="T38" s="93"/>
    </row>
    <row r="39" spans="1:20" ht="20.25" customHeight="1">
      <c r="A39" s="233"/>
      <c r="B39" s="233"/>
      <c r="C39" s="233"/>
      <c r="D39" s="233"/>
      <c r="E39" s="93"/>
      <c r="F39" s="233"/>
      <c r="G39" s="58">
        <v>15</v>
      </c>
      <c r="H39" s="126" t="s">
        <v>223</v>
      </c>
      <c r="I39" s="300" t="s">
        <v>580</v>
      </c>
      <c r="J39" s="126" t="s">
        <v>576</v>
      </c>
      <c r="K39" s="302">
        <f t="shared" si="8"/>
        <v>2.5</v>
      </c>
      <c r="L39" s="281"/>
      <c r="M39" s="58" t="s">
        <v>531</v>
      </c>
      <c r="N39" s="287">
        <f t="shared" si="9"/>
        <v>10</v>
      </c>
      <c r="O39" s="284">
        <f t="shared" si="4"/>
        <v>0.25</v>
      </c>
      <c r="P39" s="233"/>
      <c r="Q39" s="93"/>
      <c r="R39" s="93"/>
      <c r="S39" s="93"/>
      <c r="T39" s="93"/>
    </row>
    <row r="40" spans="1:20" ht="20.25" customHeight="1">
      <c r="A40" s="233"/>
      <c r="B40" s="233"/>
      <c r="C40" s="233"/>
      <c r="D40" s="233"/>
      <c r="E40" s="93"/>
      <c r="F40" s="233"/>
      <c r="G40" s="58">
        <v>16</v>
      </c>
      <c r="H40" s="126" t="s">
        <v>225</v>
      </c>
      <c r="I40" s="300" t="s">
        <v>581</v>
      </c>
      <c r="J40" s="126" t="s">
        <v>576</v>
      </c>
      <c r="K40" s="302">
        <f t="shared" si="8"/>
        <v>2.5</v>
      </c>
      <c r="L40" s="281"/>
      <c r="M40" s="58" t="s">
        <v>531</v>
      </c>
      <c r="N40" s="287">
        <f t="shared" si="9"/>
        <v>10</v>
      </c>
      <c r="O40" s="284">
        <f t="shared" si="4"/>
        <v>0.25</v>
      </c>
      <c r="P40" s="233"/>
      <c r="Q40" s="93"/>
      <c r="R40" s="93"/>
      <c r="S40" s="93"/>
      <c r="T40" s="93"/>
    </row>
    <row r="41" spans="1:20" ht="20.25" customHeight="1">
      <c r="A41" s="233"/>
      <c r="B41" s="233"/>
      <c r="C41" s="233"/>
      <c r="D41" s="233"/>
      <c r="E41" s="93"/>
      <c r="F41" s="233"/>
      <c r="G41" s="58">
        <v>17</v>
      </c>
      <c r="H41" s="121" t="s">
        <v>234</v>
      </c>
      <c r="I41" s="300" t="s">
        <v>234</v>
      </c>
      <c r="J41" s="126" t="s">
        <v>560</v>
      </c>
      <c r="K41" s="302">
        <f>P80+P108</f>
        <v>6.25</v>
      </c>
      <c r="L41" s="281"/>
      <c r="M41" s="58" t="s">
        <v>531</v>
      </c>
      <c r="N41" s="287">
        <f>L80+L108</f>
        <v>10</v>
      </c>
      <c r="O41" s="284">
        <f t="shared" si="4"/>
        <v>0.625</v>
      </c>
      <c r="P41" s="233"/>
      <c r="Q41" s="93"/>
      <c r="R41" s="93"/>
      <c r="S41" s="93"/>
      <c r="T41" s="93"/>
    </row>
    <row r="42" spans="1:20" ht="20.25" customHeight="1">
      <c r="A42" s="233"/>
      <c r="B42" s="233"/>
      <c r="C42" s="233"/>
      <c r="D42" s="233"/>
      <c r="E42" s="93"/>
      <c r="F42" s="233"/>
      <c r="G42" s="234"/>
      <c r="H42" s="304"/>
      <c r="I42" s="233"/>
      <c r="J42" s="233"/>
      <c r="K42" s="233"/>
      <c r="L42" s="276"/>
      <c r="M42" s="276"/>
      <c r="N42" s="276"/>
      <c r="O42" s="233"/>
      <c r="P42" s="93"/>
      <c r="Q42" s="93"/>
      <c r="R42" s="93"/>
      <c r="S42" s="93"/>
      <c r="T42" s="93"/>
    </row>
    <row r="43" spans="1:20" ht="20.25" customHeight="1">
      <c r="A43" s="233"/>
      <c r="B43" s="233"/>
      <c r="C43" s="233"/>
      <c r="D43" s="233"/>
      <c r="E43" s="93"/>
      <c r="F43" s="233"/>
      <c r="G43" s="234"/>
      <c r="H43" s="304"/>
      <c r="I43" s="233"/>
      <c r="J43" s="233"/>
      <c r="K43" s="233"/>
      <c r="L43" s="276"/>
      <c r="M43" s="276"/>
      <c r="N43" s="276"/>
      <c r="O43" s="233"/>
      <c r="P43" s="93"/>
      <c r="Q43" s="93"/>
      <c r="R43" s="93"/>
      <c r="S43" s="93"/>
      <c r="T43" s="93"/>
    </row>
    <row r="44" spans="1:20" ht="21.75" customHeight="1">
      <c r="A44" s="233"/>
      <c r="B44" s="233"/>
      <c r="C44" s="233"/>
      <c r="D44" s="233"/>
      <c r="E44" s="93"/>
      <c r="F44" s="233"/>
      <c r="G44" s="234"/>
      <c r="H44" s="305"/>
      <c r="I44" s="306" t="s">
        <v>582</v>
      </c>
      <c r="J44" s="307"/>
      <c r="K44" s="307"/>
      <c r="L44" s="308"/>
      <c r="M44" s="276"/>
      <c r="N44" s="276"/>
      <c r="O44" s="233"/>
      <c r="P44" s="93"/>
      <c r="Q44" s="93"/>
      <c r="R44" s="93"/>
      <c r="S44" s="93"/>
      <c r="T44" s="93"/>
    </row>
    <row r="45" spans="1:20" ht="9" customHeight="1">
      <c r="A45" s="233"/>
      <c r="B45" s="233"/>
      <c r="C45" s="233"/>
      <c r="D45" s="233"/>
      <c r="E45" s="93"/>
      <c r="F45" s="233"/>
      <c r="G45" s="234"/>
      <c r="H45" s="305"/>
      <c r="I45" s="233"/>
      <c r="J45" s="233"/>
      <c r="K45" s="233"/>
      <c r="L45" s="276"/>
      <c r="M45" s="276"/>
      <c r="N45" s="276"/>
      <c r="O45" s="233"/>
      <c r="P45" s="93"/>
      <c r="Q45" s="93"/>
      <c r="R45" s="93"/>
      <c r="S45" s="93"/>
      <c r="T45" s="93"/>
    </row>
    <row r="46" spans="1:20" ht="19.5" customHeight="1">
      <c r="A46" s="309" t="s">
        <v>406</v>
      </c>
      <c r="B46" s="310" t="s">
        <v>583</v>
      </c>
      <c r="C46" s="310" t="s">
        <v>584</v>
      </c>
      <c r="D46" s="311"/>
      <c r="E46" s="93"/>
      <c r="F46" s="233"/>
      <c r="G46" s="312" t="s">
        <v>403</v>
      </c>
      <c r="H46" s="313" t="s">
        <v>585</v>
      </c>
      <c r="I46" s="254" t="s">
        <v>504</v>
      </c>
      <c r="J46" s="314"/>
      <c r="K46" s="315" t="s">
        <v>586</v>
      </c>
      <c r="L46" s="316" t="s">
        <v>506</v>
      </c>
      <c r="M46" s="317" t="s">
        <v>42</v>
      </c>
      <c r="N46" s="318" t="s">
        <v>41</v>
      </c>
      <c r="O46" s="317" t="s">
        <v>587</v>
      </c>
      <c r="P46" s="319" t="s">
        <v>499</v>
      </c>
      <c r="Q46" s="93"/>
      <c r="R46" s="93"/>
      <c r="S46" s="93"/>
      <c r="T46" s="93"/>
    </row>
    <row r="47" spans="1:20" ht="6" customHeight="1">
      <c r="A47" s="93"/>
      <c r="B47" s="93"/>
      <c r="C47" s="93"/>
      <c r="D47" s="93"/>
      <c r="E47" s="93"/>
      <c r="F47" s="93"/>
      <c r="G47" s="93"/>
      <c r="H47" s="93"/>
      <c r="I47" s="93"/>
      <c r="J47" s="93"/>
      <c r="K47" s="93"/>
      <c r="L47" s="93"/>
      <c r="M47" s="93"/>
      <c r="N47" s="93"/>
      <c r="O47" s="93"/>
      <c r="P47" s="93"/>
      <c r="Q47" s="93"/>
      <c r="R47" s="93"/>
      <c r="S47" s="93"/>
      <c r="T47" s="93"/>
    </row>
    <row r="48" spans="1:20" ht="16.5" customHeight="1">
      <c r="A48" s="93"/>
      <c r="B48" s="263"/>
      <c r="C48" s="263"/>
      <c r="D48" s="262" t="s">
        <v>195</v>
      </c>
      <c r="E48" s="202"/>
      <c r="F48" s="233"/>
      <c r="G48" s="208" t="s">
        <v>410</v>
      </c>
      <c r="H48" s="126" t="s">
        <v>192</v>
      </c>
      <c r="I48" s="245" t="s">
        <v>411</v>
      </c>
      <c r="J48" s="290">
        <f>'SC Toatal Achievement )'!L171</f>
        <v>4</v>
      </c>
      <c r="K48" s="320"/>
      <c r="L48" s="1"/>
      <c r="M48" s="93"/>
      <c r="N48" s="93"/>
      <c r="O48" s="93"/>
      <c r="P48" s="93"/>
      <c r="Q48" s="93"/>
      <c r="R48" s="93"/>
      <c r="S48" s="93"/>
      <c r="T48" s="93"/>
    </row>
    <row r="49" spans="1:20" ht="16.5" customHeight="1">
      <c r="A49" s="93"/>
      <c r="B49" s="263"/>
      <c r="C49" s="263"/>
      <c r="D49" s="262" t="s">
        <v>195</v>
      </c>
      <c r="E49" s="202"/>
      <c r="F49" s="233"/>
      <c r="G49" s="208" t="s">
        <v>413</v>
      </c>
      <c r="H49" s="126" t="s">
        <v>192</v>
      </c>
      <c r="I49" s="245" t="s">
        <v>414</v>
      </c>
      <c r="J49" s="290">
        <f>'SC Toatal Achievement )'!L172</f>
        <v>4095</v>
      </c>
      <c r="K49" s="320"/>
      <c r="L49" s="93"/>
      <c r="M49" s="93"/>
      <c r="N49" s="93"/>
      <c r="O49" s="93"/>
      <c r="P49" s="93"/>
      <c r="Q49" s="93"/>
      <c r="R49" s="93"/>
      <c r="S49" s="93"/>
      <c r="T49" s="93"/>
    </row>
    <row r="50" spans="1:20" ht="16.5" customHeight="1">
      <c r="A50" s="93"/>
      <c r="B50" s="263"/>
      <c r="C50" s="263"/>
      <c r="D50" s="262" t="s">
        <v>195</v>
      </c>
      <c r="E50" s="202"/>
      <c r="F50" s="233"/>
      <c r="G50" s="321" t="s">
        <v>415</v>
      </c>
      <c r="H50" s="126" t="s">
        <v>192</v>
      </c>
      <c r="I50" s="322" t="s">
        <v>416</v>
      </c>
      <c r="J50" s="290">
        <f>'SC Toatal Achievement )'!L173</f>
        <v>0</v>
      </c>
      <c r="K50" s="320"/>
      <c r="L50" s="93"/>
      <c r="M50" s="93"/>
      <c r="N50" s="93"/>
      <c r="O50" s="93"/>
      <c r="P50" s="93"/>
      <c r="Q50" s="93"/>
      <c r="R50" s="93"/>
      <c r="S50" s="93"/>
      <c r="T50" s="93"/>
    </row>
    <row r="51" spans="1:20" ht="13.5" customHeight="1">
      <c r="A51" s="93"/>
      <c r="B51" s="263"/>
      <c r="C51" s="263"/>
      <c r="D51" s="262" t="s">
        <v>195</v>
      </c>
      <c r="E51" s="202"/>
      <c r="F51" s="233"/>
      <c r="G51" s="208" t="s">
        <v>417</v>
      </c>
      <c r="H51" s="126" t="s">
        <v>197</v>
      </c>
      <c r="I51" s="323" t="s">
        <v>418</v>
      </c>
      <c r="J51" s="290">
        <f>'SC Toatal Achievement )'!L174</f>
        <v>70.024500000000003</v>
      </c>
      <c r="K51" s="320"/>
      <c r="L51" s="93"/>
      <c r="M51" s="93"/>
      <c r="N51" s="93"/>
      <c r="O51" s="93"/>
      <c r="P51" s="93"/>
      <c r="Q51" s="93"/>
      <c r="R51" s="93"/>
      <c r="S51" s="93"/>
      <c r="T51" s="93"/>
    </row>
    <row r="52" spans="1:20" ht="16.5" customHeight="1">
      <c r="A52" s="93"/>
      <c r="B52" s="263"/>
      <c r="C52" s="263"/>
      <c r="D52" s="130" t="s">
        <v>195</v>
      </c>
      <c r="E52" s="202"/>
      <c r="F52" s="233"/>
      <c r="G52" s="208" t="s">
        <v>419</v>
      </c>
      <c r="H52" s="126" t="s">
        <v>197</v>
      </c>
      <c r="I52" s="324" t="s">
        <v>420</v>
      </c>
      <c r="J52" s="290">
        <f>'SC Toatal Achievement )'!L175</f>
        <v>1</v>
      </c>
      <c r="K52" s="320"/>
      <c r="L52" s="93"/>
      <c r="M52" s="93"/>
      <c r="N52" s="93"/>
      <c r="O52" s="93"/>
      <c r="P52" s="93"/>
      <c r="Q52" s="93"/>
      <c r="R52" s="93"/>
      <c r="S52" s="93"/>
      <c r="T52" s="93"/>
    </row>
    <row r="53" spans="1:20" ht="13.5" customHeight="1">
      <c r="A53" s="325">
        <v>5</v>
      </c>
      <c r="B53" s="266">
        <f t="shared" ref="B53:B62" si="10">L53*O53</f>
        <v>1.503052503052503</v>
      </c>
      <c r="C53" s="273">
        <f t="shared" ref="C53:C81" si="11">L53-B53</f>
        <v>3.496947496947497</v>
      </c>
      <c r="D53" s="262" t="s">
        <v>199</v>
      </c>
      <c r="E53" s="202"/>
      <c r="F53" s="233"/>
      <c r="G53" s="208">
        <v>1</v>
      </c>
      <c r="H53" s="126" t="s">
        <v>192</v>
      </c>
      <c r="I53" s="128" t="s">
        <v>421</v>
      </c>
      <c r="J53" s="326" t="s">
        <v>588</v>
      </c>
      <c r="K53" s="130" t="s">
        <v>533</v>
      </c>
      <c r="L53" s="327">
        <v>5</v>
      </c>
      <c r="M53" s="328">
        <f>'SC Toatal Achievement )'!J176</f>
        <v>1231</v>
      </c>
      <c r="N53" s="328">
        <f>'SC Toatal Achievement )'!K176</f>
        <v>4095</v>
      </c>
      <c r="O53" s="329">
        <f>'SC Toatal Achievement )'!L176</f>
        <v>0.3006105006105006</v>
      </c>
      <c r="P53" s="286">
        <f t="shared" ref="P53:P110" si="12">B53</f>
        <v>1.503052503052503</v>
      </c>
      <c r="Q53" s="93"/>
      <c r="R53" s="93"/>
      <c r="S53" s="93"/>
      <c r="T53" s="93"/>
    </row>
    <row r="54" spans="1:20" ht="16.5" customHeight="1">
      <c r="A54" s="330">
        <v>5</v>
      </c>
      <c r="B54" s="266">
        <f t="shared" si="10"/>
        <v>2.6419324664938699</v>
      </c>
      <c r="C54" s="273">
        <f t="shared" si="11"/>
        <v>2.3580675335061301</v>
      </c>
      <c r="D54" s="262" t="s">
        <v>199</v>
      </c>
      <c r="E54" s="202"/>
      <c r="F54" s="233"/>
      <c r="G54" s="208">
        <v>2</v>
      </c>
      <c r="H54" s="126" t="s">
        <v>197</v>
      </c>
      <c r="I54" s="267" t="s">
        <v>422</v>
      </c>
      <c r="J54" s="326" t="s">
        <v>588</v>
      </c>
      <c r="K54" s="130" t="s">
        <v>533</v>
      </c>
      <c r="L54" s="331">
        <v>5</v>
      </c>
      <c r="M54" s="328">
        <f>'SC Toatal Achievement )'!J177</f>
        <v>37</v>
      </c>
      <c r="N54" s="328">
        <f>'SC Toatal Achievement )'!K177</f>
        <v>70.024500000000003</v>
      </c>
      <c r="O54" s="329">
        <f>'SC Toatal Achievement )'!L177</f>
        <v>0.52838649329877396</v>
      </c>
      <c r="P54" s="286">
        <f t="shared" si="12"/>
        <v>2.6419324664938699</v>
      </c>
      <c r="Q54" s="93"/>
      <c r="R54" s="93"/>
      <c r="S54" s="93"/>
      <c r="T54" s="93"/>
    </row>
    <row r="55" spans="1:20" ht="24" customHeight="1">
      <c r="A55" s="330">
        <v>10</v>
      </c>
      <c r="B55" s="266">
        <f t="shared" si="10"/>
        <v>9.4594594594594597</v>
      </c>
      <c r="C55" s="273">
        <f t="shared" si="11"/>
        <v>0.54054054054054035</v>
      </c>
      <c r="D55" s="262" t="s">
        <v>199</v>
      </c>
      <c r="E55" s="202"/>
      <c r="F55" s="233"/>
      <c r="G55" s="208">
        <v>3</v>
      </c>
      <c r="H55" s="126" t="s">
        <v>197</v>
      </c>
      <c r="I55" s="245" t="s">
        <v>423</v>
      </c>
      <c r="J55" s="326" t="s">
        <v>588</v>
      </c>
      <c r="K55" s="130" t="s">
        <v>533</v>
      </c>
      <c r="L55" s="331">
        <v>10</v>
      </c>
      <c r="M55" s="328">
        <f>'SC Toatal Achievement )'!J178</f>
        <v>35</v>
      </c>
      <c r="N55" s="328">
        <f>'SC Toatal Achievement )'!K178</f>
        <v>37</v>
      </c>
      <c r="O55" s="329">
        <f>'SC Toatal Achievement )'!L178</f>
        <v>0.94594594594594594</v>
      </c>
      <c r="P55" s="286">
        <f t="shared" si="12"/>
        <v>9.4594594594594597</v>
      </c>
      <c r="Q55" s="93"/>
      <c r="R55" s="93"/>
      <c r="S55" s="93"/>
      <c r="T55" s="93"/>
    </row>
    <row r="56" spans="1:20" ht="22.5" customHeight="1">
      <c r="A56" s="330">
        <v>10</v>
      </c>
      <c r="B56" s="266">
        <f t="shared" si="10"/>
        <v>3.2432432432432434</v>
      </c>
      <c r="C56" s="273">
        <f t="shared" si="11"/>
        <v>6.7567567567567561</v>
      </c>
      <c r="D56" s="262" t="s">
        <v>199</v>
      </c>
      <c r="E56" s="202"/>
      <c r="F56" s="233"/>
      <c r="G56" s="208">
        <v>4</v>
      </c>
      <c r="H56" s="126" t="s">
        <v>197</v>
      </c>
      <c r="I56" s="245" t="s">
        <v>424</v>
      </c>
      <c r="J56" s="326" t="s">
        <v>588</v>
      </c>
      <c r="K56" s="130" t="s">
        <v>533</v>
      </c>
      <c r="L56" s="331">
        <v>10</v>
      </c>
      <c r="M56" s="328">
        <f>'SC Toatal Achievement )'!J179</f>
        <v>12</v>
      </c>
      <c r="N56" s="328">
        <f>'SC Toatal Achievement )'!K179</f>
        <v>37</v>
      </c>
      <c r="O56" s="329">
        <f>'SC Toatal Achievement )'!L179</f>
        <v>0.32432432432432434</v>
      </c>
      <c r="P56" s="286">
        <f t="shared" si="12"/>
        <v>3.2432432432432434</v>
      </c>
      <c r="Q56" s="93"/>
      <c r="R56" s="93"/>
      <c r="S56" s="93"/>
      <c r="T56" s="93"/>
    </row>
    <row r="57" spans="1:20" ht="22.5" customHeight="1">
      <c r="A57" s="332">
        <v>10</v>
      </c>
      <c r="B57" s="266">
        <f t="shared" si="10"/>
        <v>3.7837837837837842</v>
      </c>
      <c r="C57" s="273">
        <f t="shared" si="11"/>
        <v>6.2162162162162158</v>
      </c>
      <c r="D57" s="130" t="s">
        <v>199</v>
      </c>
      <c r="E57" s="202"/>
      <c r="F57" s="233"/>
      <c r="G57" s="208">
        <v>5</v>
      </c>
      <c r="H57" s="126" t="s">
        <v>197</v>
      </c>
      <c r="I57" s="268" t="s">
        <v>425</v>
      </c>
      <c r="J57" s="326" t="s">
        <v>588</v>
      </c>
      <c r="K57" s="130" t="s">
        <v>533</v>
      </c>
      <c r="L57" s="333">
        <v>10</v>
      </c>
      <c r="M57" s="328">
        <f>'SC Toatal Achievement )'!J180</f>
        <v>14</v>
      </c>
      <c r="N57" s="328">
        <f>'SC Toatal Achievement )'!K180</f>
        <v>37</v>
      </c>
      <c r="O57" s="329">
        <f>'SC Toatal Achievement )'!L180</f>
        <v>0.3783783783783784</v>
      </c>
      <c r="P57" s="286">
        <f t="shared" si="12"/>
        <v>3.7837837837837842</v>
      </c>
      <c r="Q57" s="93"/>
      <c r="R57" s="93"/>
      <c r="S57" s="93"/>
      <c r="T57" s="93"/>
    </row>
    <row r="58" spans="1:20" ht="16.5" customHeight="1">
      <c r="A58" s="330">
        <v>5</v>
      </c>
      <c r="B58" s="266">
        <f t="shared" si="10"/>
        <v>2.4324324324324325</v>
      </c>
      <c r="C58" s="273">
        <f t="shared" si="11"/>
        <v>2.5675675675675675</v>
      </c>
      <c r="D58" s="262" t="s">
        <v>199</v>
      </c>
      <c r="E58" s="202"/>
      <c r="F58" s="233"/>
      <c r="G58" s="208">
        <v>6</v>
      </c>
      <c r="H58" s="121" t="s">
        <v>197</v>
      </c>
      <c r="I58" s="226" t="s">
        <v>426</v>
      </c>
      <c r="J58" s="326" t="s">
        <v>588</v>
      </c>
      <c r="K58" s="130" t="s">
        <v>533</v>
      </c>
      <c r="L58" s="331">
        <v>5</v>
      </c>
      <c r="M58" s="328">
        <f>'SC Toatal Achievement )'!J181</f>
        <v>18</v>
      </c>
      <c r="N58" s="328">
        <f>'SC Toatal Achievement )'!K181</f>
        <v>37</v>
      </c>
      <c r="O58" s="329">
        <f>'SC Toatal Achievement )'!L181</f>
        <v>0.48648648648648651</v>
      </c>
      <c r="P58" s="286">
        <f t="shared" si="12"/>
        <v>2.4324324324324325</v>
      </c>
      <c r="Q58" s="93"/>
      <c r="R58" s="93"/>
      <c r="S58" s="93"/>
      <c r="T58" s="93"/>
    </row>
    <row r="59" spans="1:20" ht="16.5" customHeight="1">
      <c r="A59" s="332">
        <v>5</v>
      </c>
      <c r="B59" s="266">
        <f t="shared" si="10"/>
        <v>5</v>
      </c>
      <c r="C59" s="273">
        <f t="shared" si="11"/>
        <v>0</v>
      </c>
      <c r="D59" s="130" t="s">
        <v>199</v>
      </c>
      <c r="E59" s="202"/>
      <c r="F59" s="233"/>
      <c r="G59" s="208">
        <v>7</v>
      </c>
      <c r="H59" s="121" t="s">
        <v>197</v>
      </c>
      <c r="I59" s="133" t="s">
        <v>427</v>
      </c>
      <c r="J59" s="326" t="s">
        <v>588</v>
      </c>
      <c r="K59" s="130" t="s">
        <v>533</v>
      </c>
      <c r="L59" s="333">
        <v>5</v>
      </c>
      <c r="M59" s="328">
        <f>'SC Toatal Achievement )'!J182</f>
        <v>3</v>
      </c>
      <c r="N59" s="328">
        <f>'SC Toatal Achievement )'!K182</f>
        <v>1</v>
      </c>
      <c r="O59" s="329">
        <f>'SC Toatal Achievement )'!L182</f>
        <v>1</v>
      </c>
      <c r="P59" s="286">
        <f t="shared" si="12"/>
        <v>5</v>
      </c>
      <c r="Q59" s="93"/>
      <c r="R59" s="93"/>
      <c r="S59" s="93"/>
      <c r="T59" s="93"/>
    </row>
    <row r="60" spans="1:20" ht="15.75" customHeight="1">
      <c r="A60" s="330">
        <v>10</v>
      </c>
      <c r="B60" s="266">
        <f t="shared" si="10"/>
        <v>8.75</v>
      </c>
      <c r="C60" s="273">
        <f t="shared" si="11"/>
        <v>1.25</v>
      </c>
      <c r="D60" s="262" t="s">
        <v>199</v>
      </c>
      <c r="E60" s="202"/>
      <c r="F60" s="233"/>
      <c r="G60" s="208">
        <v>8</v>
      </c>
      <c r="H60" s="126" t="s">
        <v>197</v>
      </c>
      <c r="I60" s="245" t="s">
        <v>428</v>
      </c>
      <c r="J60" s="326" t="s">
        <v>588</v>
      </c>
      <c r="K60" s="130" t="s">
        <v>533</v>
      </c>
      <c r="L60" s="331">
        <v>10</v>
      </c>
      <c r="M60" s="328">
        <f>'SC Toatal Achievement )'!J183</f>
        <v>7</v>
      </c>
      <c r="N60" s="328">
        <f>'SC Toatal Achievement )'!K183</f>
        <v>8</v>
      </c>
      <c r="O60" s="329">
        <f>'SC Toatal Achievement )'!L183</f>
        <v>0.875</v>
      </c>
      <c r="P60" s="286">
        <f t="shared" si="12"/>
        <v>8.75</v>
      </c>
      <c r="Q60" s="93"/>
      <c r="R60" s="93"/>
      <c r="S60" s="93"/>
      <c r="T60" s="93"/>
    </row>
    <row r="61" spans="1:20" ht="15.75" customHeight="1">
      <c r="A61" s="332">
        <v>5</v>
      </c>
      <c r="B61" s="266">
        <f t="shared" si="10"/>
        <v>5</v>
      </c>
      <c r="C61" s="273">
        <f t="shared" si="11"/>
        <v>0</v>
      </c>
      <c r="D61" s="130" t="s">
        <v>199</v>
      </c>
      <c r="E61" s="202"/>
      <c r="F61" s="233"/>
      <c r="G61" s="208">
        <v>9</v>
      </c>
      <c r="H61" s="121" t="s">
        <v>197</v>
      </c>
      <c r="I61" s="133" t="s">
        <v>198</v>
      </c>
      <c r="J61" s="326" t="s">
        <v>588</v>
      </c>
      <c r="K61" s="130" t="s">
        <v>533</v>
      </c>
      <c r="L61" s="333">
        <v>5</v>
      </c>
      <c r="M61" s="328">
        <f>'SC Toatal Achievement )'!J184</f>
        <v>8</v>
      </c>
      <c r="N61" s="328">
        <f>'SC Toatal Achievement )'!K184</f>
        <v>8</v>
      </c>
      <c r="O61" s="329">
        <f>'SC Toatal Achievement )'!L184</f>
        <v>1</v>
      </c>
      <c r="P61" s="286">
        <f t="shared" si="12"/>
        <v>5</v>
      </c>
      <c r="Q61" s="93"/>
      <c r="R61" s="93"/>
      <c r="S61" s="93"/>
      <c r="T61" s="93"/>
    </row>
    <row r="62" spans="1:20" ht="15.75" customHeight="1">
      <c r="A62" s="332">
        <v>5</v>
      </c>
      <c r="B62" s="266">
        <f t="shared" si="10"/>
        <v>5</v>
      </c>
      <c r="C62" s="273">
        <f t="shared" si="11"/>
        <v>0</v>
      </c>
      <c r="D62" s="130" t="s">
        <v>199</v>
      </c>
      <c r="E62" s="202"/>
      <c r="F62" s="233"/>
      <c r="G62" s="208">
        <v>10</v>
      </c>
      <c r="H62" s="121" t="s">
        <v>197</v>
      </c>
      <c r="I62" s="133" t="s">
        <v>200</v>
      </c>
      <c r="J62" s="326" t="s">
        <v>588</v>
      </c>
      <c r="K62" s="130" t="s">
        <v>533</v>
      </c>
      <c r="L62" s="333">
        <v>5</v>
      </c>
      <c r="M62" s="328">
        <f>'SC Toatal Achievement )'!J185</f>
        <v>8</v>
      </c>
      <c r="N62" s="328">
        <f>'SC Toatal Achievement )'!K185</f>
        <v>8</v>
      </c>
      <c r="O62" s="329">
        <f>'SC Toatal Achievement )'!L185</f>
        <v>1</v>
      </c>
      <c r="P62" s="286">
        <f t="shared" si="12"/>
        <v>5</v>
      </c>
      <c r="Q62" s="93"/>
      <c r="R62" s="93"/>
      <c r="S62" s="93"/>
      <c r="T62" s="93"/>
    </row>
    <row r="63" spans="1:20" ht="24" customHeight="1">
      <c r="A63" s="332">
        <v>5</v>
      </c>
      <c r="B63" s="266">
        <v>5</v>
      </c>
      <c r="C63" s="273">
        <f t="shared" si="11"/>
        <v>0</v>
      </c>
      <c r="D63" s="262" t="s">
        <v>199</v>
      </c>
      <c r="E63" s="202"/>
      <c r="F63" s="233"/>
      <c r="G63" s="208">
        <v>11</v>
      </c>
      <c r="H63" s="126" t="s">
        <v>201</v>
      </c>
      <c r="I63" s="133" t="s">
        <v>429</v>
      </c>
      <c r="J63" s="326" t="s">
        <v>588</v>
      </c>
      <c r="K63" s="130" t="s">
        <v>533</v>
      </c>
      <c r="L63" s="333">
        <v>5</v>
      </c>
      <c r="M63" s="328">
        <f>'SC Toatal Achievement )'!J186</f>
        <v>27</v>
      </c>
      <c r="N63" s="328">
        <f>'SC Toatal Achievement )'!K186</f>
        <v>37</v>
      </c>
      <c r="O63" s="329">
        <f>'SC Toatal Achievement )'!L186</f>
        <v>0.72972972972972971</v>
      </c>
      <c r="P63" s="286">
        <f t="shared" si="12"/>
        <v>5</v>
      </c>
      <c r="Q63" s="93"/>
      <c r="R63" s="93"/>
      <c r="S63" s="93"/>
      <c r="T63" s="93"/>
    </row>
    <row r="64" spans="1:20" ht="15" customHeight="1">
      <c r="A64" s="330">
        <v>5</v>
      </c>
      <c r="B64" s="266">
        <f t="shared" ref="B64:B79" si="13">L64*O64</f>
        <v>0</v>
      </c>
      <c r="C64" s="273">
        <f t="shared" si="11"/>
        <v>5</v>
      </c>
      <c r="D64" s="262" t="s">
        <v>199</v>
      </c>
      <c r="E64" s="202"/>
      <c r="F64" s="233"/>
      <c r="G64" s="208">
        <v>12</v>
      </c>
      <c r="H64" s="126" t="s">
        <v>201</v>
      </c>
      <c r="I64" s="245" t="s">
        <v>430</v>
      </c>
      <c r="J64" s="326" t="s">
        <v>588</v>
      </c>
      <c r="K64" s="130" t="s">
        <v>533</v>
      </c>
      <c r="L64" s="331">
        <v>5</v>
      </c>
      <c r="M64" s="328">
        <f>'SC Toatal Achievement )'!J187</f>
        <v>0</v>
      </c>
      <c r="N64" s="328">
        <f>'SC Toatal Achievement )'!K187</f>
        <v>8</v>
      </c>
      <c r="O64" s="329">
        <f>'SC Toatal Achievement )'!L187</f>
        <v>0</v>
      </c>
      <c r="P64" s="286">
        <f t="shared" si="12"/>
        <v>0</v>
      </c>
      <c r="Q64" s="93"/>
      <c r="R64" s="93"/>
      <c r="S64" s="93"/>
      <c r="T64" s="93"/>
    </row>
    <row r="65" spans="1:20" ht="15" customHeight="1">
      <c r="A65" s="330">
        <v>10</v>
      </c>
      <c r="B65" s="266">
        <f t="shared" si="13"/>
        <v>20</v>
      </c>
      <c r="C65" s="273">
        <f t="shared" si="11"/>
        <v>-10</v>
      </c>
      <c r="D65" s="262" t="s">
        <v>199</v>
      </c>
      <c r="E65" s="202"/>
      <c r="F65" s="233"/>
      <c r="G65" s="208">
        <v>13</v>
      </c>
      <c r="H65" s="126" t="s">
        <v>201</v>
      </c>
      <c r="I65" s="245" t="s">
        <v>431</v>
      </c>
      <c r="J65" s="326" t="s">
        <v>588</v>
      </c>
      <c r="K65" s="130" t="s">
        <v>533</v>
      </c>
      <c r="L65" s="331">
        <v>10</v>
      </c>
      <c r="M65" s="328">
        <f>'SC Toatal Achievement )'!J188</f>
        <v>16</v>
      </c>
      <c r="N65" s="328">
        <f>'SC Toatal Achievement )'!K188</f>
        <v>8</v>
      </c>
      <c r="O65" s="329">
        <f>'SC Toatal Achievement )'!L188</f>
        <v>2</v>
      </c>
      <c r="P65" s="286">
        <f t="shared" si="12"/>
        <v>20</v>
      </c>
      <c r="Q65" s="93"/>
      <c r="R65" s="93"/>
      <c r="S65" s="93"/>
      <c r="T65" s="93"/>
    </row>
    <row r="66" spans="1:20" ht="21.75" customHeight="1">
      <c r="A66" s="330">
        <v>5</v>
      </c>
      <c r="B66" s="266">
        <f t="shared" si="13"/>
        <v>1.7407112253445503</v>
      </c>
      <c r="C66" s="273">
        <f t="shared" si="11"/>
        <v>3.2592887746554497</v>
      </c>
      <c r="D66" s="262" t="s">
        <v>199</v>
      </c>
      <c r="E66" s="202"/>
      <c r="F66" s="233"/>
      <c r="G66" s="208">
        <v>14</v>
      </c>
      <c r="H66" s="126" t="s">
        <v>201</v>
      </c>
      <c r="I66" s="267" t="s">
        <v>432</v>
      </c>
      <c r="J66" s="326" t="s">
        <v>588</v>
      </c>
      <c r="K66" s="130" t="s">
        <v>533</v>
      </c>
      <c r="L66" s="331">
        <v>5</v>
      </c>
      <c r="M66" s="328">
        <f>'SC Toatal Achievement )'!J189</f>
        <v>23</v>
      </c>
      <c r="N66" s="328">
        <f>'SC Toatal Achievement )'!K189</f>
        <v>66.064949961609685</v>
      </c>
      <c r="O66" s="329">
        <f>'SC Toatal Achievement )'!L189</f>
        <v>0.34814224506891006</v>
      </c>
      <c r="P66" s="286">
        <f t="shared" si="12"/>
        <v>1.7407112253445503</v>
      </c>
      <c r="Q66" s="93"/>
      <c r="R66" s="93"/>
      <c r="S66" s="93"/>
      <c r="T66" s="93"/>
    </row>
    <row r="67" spans="1:20" ht="15.75" customHeight="1">
      <c r="A67" s="325">
        <v>5</v>
      </c>
      <c r="B67" s="266">
        <f t="shared" si="13"/>
        <v>1.2170146211716317</v>
      </c>
      <c r="C67" s="273">
        <f t="shared" si="11"/>
        <v>3.7829853788283683</v>
      </c>
      <c r="D67" s="130" t="s">
        <v>199</v>
      </c>
      <c r="E67" s="202"/>
      <c r="F67" s="233"/>
      <c r="G67" s="208">
        <v>15</v>
      </c>
      <c r="H67" s="121" t="s">
        <v>201</v>
      </c>
      <c r="I67" s="142" t="s">
        <v>433</v>
      </c>
      <c r="J67" s="326" t="s">
        <v>588</v>
      </c>
      <c r="K67" s="130" t="s">
        <v>533</v>
      </c>
      <c r="L67" s="327">
        <v>5</v>
      </c>
      <c r="M67" s="328">
        <f>'SC Toatal Achievement )'!J190</f>
        <v>16</v>
      </c>
      <c r="N67" s="328">
        <f>'SC Toatal Achievement )'!K190</f>
        <v>65.734625211801671</v>
      </c>
      <c r="O67" s="329">
        <f>'SC Toatal Achievement )'!L190</f>
        <v>0.24340292423432633</v>
      </c>
      <c r="P67" s="286">
        <f t="shared" si="12"/>
        <v>1.2170146211716317</v>
      </c>
      <c r="Q67" s="93"/>
      <c r="R67" s="93"/>
      <c r="S67" s="93"/>
      <c r="T67" s="93"/>
    </row>
    <row r="68" spans="1:20" ht="15.75" customHeight="1">
      <c r="A68" s="325">
        <v>5</v>
      </c>
      <c r="B68" s="266">
        <f t="shared" si="13"/>
        <v>1.143810734183869</v>
      </c>
      <c r="C68" s="273">
        <f t="shared" si="11"/>
        <v>3.856189265816131</v>
      </c>
      <c r="D68" s="130" t="s">
        <v>199</v>
      </c>
      <c r="E68" s="202"/>
      <c r="F68" s="233"/>
      <c r="G68" s="208">
        <v>16</v>
      </c>
      <c r="H68" s="121" t="s">
        <v>201</v>
      </c>
      <c r="I68" s="142" t="s">
        <v>434</v>
      </c>
      <c r="J68" s="326" t="s">
        <v>588</v>
      </c>
      <c r="K68" s="130" t="s">
        <v>533</v>
      </c>
      <c r="L68" s="327">
        <v>5</v>
      </c>
      <c r="M68" s="328">
        <f>'SC Toatal Achievement )'!J191</f>
        <v>15</v>
      </c>
      <c r="N68" s="328">
        <f>'SC Toatal Achievement )'!K191</f>
        <v>65.570288648771907</v>
      </c>
      <c r="O68" s="329">
        <f>'SC Toatal Achievement )'!L191</f>
        <v>0.22876214683677379</v>
      </c>
      <c r="P68" s="286">
        <f t="shared" si="12"/>
        <v>1.143810734183869</v>
      </c>
      <c r="Q68" s="93"/>
      <c r="R68" s="93"/>
      <c r="S68" s="93"/>
      <c r="T68" s="93"/>
    </row>
    <row r="69" spans="1:20" ht="30" customHeight="1">
      <c r="A69" s="330">
        <v>5</v>
      </c>
      <c r="B69" s="266">
        <f t="shared" si="13"/>
        <v>8.75</v>
      </c>
      <c r="C69" s="273">
        <f t="shared" si="11"/>
        <v>-3.75</v>
      </c>
      <c r="D69" s="262" t="s">
        <v>199</v>
      </c>
      <c r="E69" s="202"/>
      <c r="F69" s="233"/>
      <c r="G69" s="208">
        <v>17</v>
      </c>
      <c r="H69" s="126" t="s">
        <v>209</v>
      </c>
      <c r="I69" s="139" t="s">
        <v>513</v>
      </c>
      <c r="J69" s="326" t="s">
        <v>589</v>
      </c>
      <c r="K69" s="130" t="s">
        <v>514</v>
      </c>
      <c r="L69" s="331">
        <v>5</v>
      </c>
      <c r="M69" s="328">
        <f>'SC Toatal Achievement )'!J192</f>
        <v>14</v>
      </c>
      <c r="N69" s="328">
        <f>'SC Toatal Achievement )'!K192</f>
        <v>8</v>
      </c>
      <c r="O69" s="329">
        <f>'SC Toatal Achievement )'!L192</f>
        <v>1.75</v>
      </c>
      <c r="P69" s="286">
        <f t="shared" si="12"/>
        <v>8.75</v>
      </c>
      <c r="Q69" s="93"/>
      <c r="R69" s="93"/>
      <c r="S69" s="93"/>
      <c r="T69" s="93"/>
    </row>
    <row r="70" spans="1:20" ht="30" customHeight="1">
      <c r="A70" s="332">
        <v>5</v>
      </c>
      <c r="B70" s="266">
        <f t="shared" si="13"/>
        <v>1.6736694677871147</v>
      </c>
      <c r="C70" s="273">
        <f t="shared" si="11"/>
        <v>3.3263305322128853</v>
      </c>
      <c r="D70" s="130" t="s">
        <v>199</v>
      </c>
      <c r="E70" s="202"/>
      <c r="F70" s="233"/>
      <c r="G70" s="208">
        <v>18</v>
      </c>
      <c r="H70" s="121" t="s">
        <v>209</v>
      </c>
      <c r="I70" s="133" t="s">
        <v>436</v>
      </c>
      <c r="J70" s="326" t="s">
        <v>589</v>
      </c>
      <c r="K70" s="130" t="s">
        <v>514</v>
      </c>
      <c r="L70" s="333">
        <v>5</v>
      </c>
      <c r="M70" s="328">
        <f>'SC Toatal Achievement )'!J193</f>
        <v>239</v>
      </c>
      <c r="N70" s="328">
        <f>'SC Toatal Achievement )'!K193</f>
        <v>714</v>
      </c>
      <c r="O70" s="329">
        <f>'SC Toatal Achievement )'!L193</f>
        <v>0.33473389355742295</v>
      </c>
      <c r="P70" s="286">
        <f t="shared" si="12"/>
        <v>1.6736694677871147</v>
      </c>
      <c r="Q70" s="93"/>
      <c r="R70" s="93"/>
      <c r="S70" s="93"/>
      <c r="T70" s="93"/>
    </row>
    <row r="71" spans="1:20" ht="30" customHeight="1">
      <c r="A71" s="332">
        <v>5</v>
      </c>
      <c r="B71" s="266">
        <f t="shared" si="13"/>
        <v>1.1111111111111112</v>
      </c>
      <c r="C71" s="273">
        <f t="shared" si="11"/>
        <v>3.8888888888888888</v>
      </c>
      <c r="D71" s="262" t="s">
        <v>199</v>
      </c>
      <c r="E71" s="202"/>
      <c r="F71" s="233"/>
      <c r="G71" s="208">
        <v>19</v>
      </c>
      <c r="H71" s="126" t="s">
        <v>209</v>
      </c>
      <c r="I71" s="133" t="s">
        <v>590</v>
      </c>
      <c r="J71" s="326" t="s">
        <v>589</v>
      </c>
      <c r="K71" s="130" t="s">
        <v>514</v>
      </c>
      <c r="L71" s="333">
        <v>5</v>
      </c>
      <c r="M71" s="328">
        <f>'SC Toatal Achievement )'!J194</f>
        <v>16</v>
      </c>
      <c r="N71" s="328">
        <f>'SC Toatal Achievement )'!K194</f>
        <v>72</v>
      </c>
      <c r="O71" s="329">
        <f>'SC Toatal Achievement )'!L194</f>
        <v>0.22222222222222221</v>
      </c>
      <c r="P71" s="286">
        <f t="shared" si="12"/>
        <v>1.1111111111111112</v>
      </c>
      <c r="Q71" s="93"/>
      <c r="R71" s="93"/>
      <c r="S71" s="93"/>
      <c r="T71" s="93"/>
    </row>
    <row r="72" spans="1:20" ht="30" customHeight="1">
      <c r="A72" s="330">
        <v>10</v>
      </c>
      <c r="B72" s="266">
        <f t="shared" si="13"/>
        <v>0.77899877899877901</v>
      </c>
      <c r="C72" s="273">
        <f t="shared" si="11"/>
        <v>9.2210012210012202</v>
      </c>
      <c r="D72" s="262" t="s">
        <v>199</v>
      </c>
      <c r="E72" s="202"/>
      <c r="F72" s="233"/>
      <c r="G72" s="208">
        <v>20</v>
      </c>
      <c r="H72" s="126" t="s">
        <v>437</v>
      </c>
      <c r="I72" s="245" t="s">
        <v>203</v>
      </c>
      <c r="J72" s="326" t="s">
        <v>588</v>
      </c>
      <c r="K72" s="130" t="s">
        <v>533</v>
      </c>
      <c r="L72" s="331">
        <v>10</v>
      </c>
      <c r="M72" s="328">
        <f>'SC Toatal Achievement )'!J195</f>
        <v>319</v>
      </c>
      <c r="N72" s="328">
        <f>'SC Toatal Achievement )'!K195</f>
        <v>4095</v>
      </c>
      <c r="O72" s="329">
        <f>'SC Toatal Achievement )'!L195</f>
        <v>7.7899877899877901E-2</v>
      </c>
      <c r="P72" s="286">
        <f t="shared" si="12"/>
        <v>0.77899877899877901</v>
      </c>
      <c r="Q72" s="93"/>
      <c r="R72" s="93"/>
      <c r="S72" s="93"/>
      <c r="T72" s="93"/>
    </row>
    <row r="73" spans="1:20" ht="30" customHeight="1">
      <c r="A73" s="330">
        <v>10</v>
      </c>
      <c r="B73" s="266">
        <f t="shared" si="13"/>
        <v>0</v>
      </c>
      <c r="C73" s="273">
        <f t="shared" si="11"/>
        <v>10</v>
      </c>
      <c r="D73" s="262" t="s">
        <v>199</v>
      </c>
      <c r="E73" s="202"/>
      <c r="F73" s="233"/>
      <c r="G73" s="208">
        <v>21</v>
      </c>
      <c r="H73" s="126" t="s">
        <v>204</v>
      </c>
      <c r="I73" s="245" t="s">
        <v>205</v>
      </c>
      <c r="J73" s="326" t="s">
        <v>588</v>
      </c>
      <c r="K73" s="130" t="s">
        <v>533</v>
      </c>
      <c r="L73" s="331">
        <v>10</v>
      </c>
      <c r="M73" s="328">
        <f>'SC Toatal Achievement )'!J196</f>
        <v>0</v>
      </c>
      <c r="N73" s="328">
        <f>'SC Toatal Achievement )'!K196</f>
        <v>24.62</v>
      </c>
      <c r="O73" s="329">
        <f>'SC Toatal Achievement )'!L196</f>
        <v>0</v>
      </c>
      <c r="P73" s="286">
        <f t="shared" si="12"/>
        <v>0</v>
      </c>
      <c r="Q73" s="93"/>
      <c r="R73" s="93"/>
      <c r="S73" s="93"/>
      <c r="T73" s="93"/>
    </row>
    <row r="74" spans="1:20" ht="18" customHeight="1">
      <c r="A74" s="330">
        <v>10</v>
      </c>
      <c r="B74" s="266">
        <f t="shared" si="13"/>
        <v>1.3618013618013616</v>
      </c>
      <c r="C74" s="273">
        <f t="shared" si="11"/>
        <v>8.638198638198638</v>
      </c>
      <c r="D74" s="262" t="s">
        <v>199</v>
      </c>
      <c r="E74" s="202"/>
      <c r="F74" s="233"/>
      <c r="G74" s="208">
        <v>22</v>
      </c>
      <c r="H74" s="126" t="s">
        <v>206</v>
      </c>
      <c r="I74" s="245" t="s">
        <v>207</v>
      </c>
      <c r="J74" s="326" t="s">
        <v>588</v>
      </c>
      <c r="K74" s="130" t="s">
        <v>533</v>
      </c>
      <c r="L74" s="331">
        <v>10</v>
      </c>
      <c r="M74" s="328">
        <f>'SC Toatal Achievement )'!J197</f>
        <v>206.33333333333331</v>
      </c>
      <c r="N74" s="328">
        <f>'SC Toatal Achievement )'!K197</f>
        <v>1515.15</v>
      </c>
      <c r="O74" s="329">
        <f>'SC Toatal Achievement )'!L197</f>
        <v>0.13618013618013616</v>
      </c>
      <c r="P74" s="286">
        <f t="shared" si="12"/>
        <v>1.3618013618013616</v>
      </c>
      <c r="Q74" s="93"/>
      <c r="R74" s="93"/>
      <c r="S74" s="93"/>
      <c r="T74" s="93"/>
    </row>
    <row r="75" spans="1:20" ht="18" customHeight="1">
      <c r="A75" s="330">
        <v>5</v>
      </c>
      <c r="B75" s="266">
        <f t="shared" si="13"/>
        <v>0.25960025960025956</v>
      </c>
      <c r="C75" s="273">
        <f t="shared" si="11"/>
        <v>4.7403997403997407</v>
      </c>
      <c r="D75" s="262" t="s">
        <v>199</v>
      </c>
      <c r="E75" s="202"/>
      <c r="F75" s="233"/>
      <c r="G75" s="208">
        <v>23</v>
      </c>
      <c r="H75" s="126" t="s">
        <v>206</v>
      </c>
      <c r="I75" s="267" t="s">
        <v>208</v>
      </c>
      <c r="J75" s="326" t="s">
        <v>588</v>
      </c>
      <c r="K75" s="130" t="s">
        <v>533</v>
      </c>
      <c r="L75" s="331">
        <v>5</v>
      </c>
      <c r="M75" s="328">
        <f>'SC Toatal Achievement )'!J198</f>
        <v>78.666666666666657</v>
      </c>
      <c r="N75" s="328">
        <f>'SC Toatal Achievement )'!K198</f>
        <v>1515.15</v>
      </c>
      <c r="O75" s="329">
        <f>'SC Toatal Achievement )'!L198</f>
        <v>5.1920051920051911E-2</v>
      </c>
      <c r="P75" s="286">
        <f t="shared" si="12"/>
        <v>0.25960025960025956</v>
      </c>
      <c r="Q75" s="93"/>
      <c r="R75" s="93"/>
      <c r="S75" s="93"/>
      <c r="T75" s="93"/>
    </row>
    <row r="76" spans="1:20" ht="18" customHeight="1">
      <c r="A76" s="332">
        <v>5</v>
      </c>
      <c r="B76" s="266">
        <f t="shared" si="13"/>
        <v>0</v>
      </c>
      <c r="C76" s="273">
        <f t="shared" si="11"/>
        <v>5</v>
      </c>
      <c r="D76" s="262" t="s">
        <v>199</v>
      </c>
      <c r="E76" s="202"/>
      <c r="F76" s="93"/>
      <c r="G76" s="208">
        <v>24</v>
      </c>
      <c r="H76" s="126" t="s">
        <v>227</v>
      </c>
      <c r="I76" s="145" t="s">
        <v>520</v>
      </c>
      <c r="J76" s="326" t="s">
        <v>588</v>
      </c>
      <c r="K76" s="130" t="s">
        <v>533</v>
      </c>
      <c r="L76" s="333">
        <v>5</v>
      </c>
      <c r="M76" s="328">
        <f>'SC Toatal Achievement )'!J199</f>
        <v>12</v>
      </c>
      <c r="N76" s="328">
        <f>'SC Toatal Achievement )'!K199</f>
        <v>0</v>
      </c>
      <c r="O76" s="329">
        <f>'SC Toatal Achievement )'!L199</f>
        <v>0</v>
      </c>
      <c r="P76" s="286">
        <f t="shared" si="12"/>
        <v>0</v>
      </c>
      <c r="Q76" s="93"/>
      <c r="R76" s="93"/>
      <c r="S76" s="93"/>
      <c r="T76" s="93"/>
    </row>
    <row r="77" spans="1:20" ht="18" customHeight="1">
      <c r="A77" s="332">
        <v>5</v>
      </c>
      <c r="B77" s="266">
        <f t="shared" si="13"/>
        <v>0</v>
      </c>
      <c r="C77" s="273">
        <f t="shared" si="11"/>
        <v>5</v>
      </c>
      <c r="D77" s="262" t="s">
        <v>199</v>
      </c>
      <c r="E77" s="202"/>
      <c r="F77" s="233"/>
      <c r="G77" s="208">
        <v>25</v>
      </c>
      <c r="H77" s="126" t="s">
        <v>229</v>
      </c>
      <c r="I77" s="145" t="s">
        <v>521</v>
      </c>
      <c r="J77" s="326" t="s">
        <v>588</v>
      </c>
      <c r="K77" s="130" t="s">
        <v>533</v>
      </c>
      <c r="L77" s="333">
        <v>5</v>
      </c>
      <c r="M77" s="328">
        <f>'SC Toatal Achievement )'!J200</f>
        <v>12</v>
      </c>
      <c r="N77" s="328">
        <f>'SC Toatal Achievement )'!K200</f>
        <v>0</v>
      </c>
      <c r="O77" s="329">
        <f>'SC Toatal Achievement )'!L200</f>
        <v>0</v>
      </c>
      <c r="P77" s="286">
        <f t="shared" si="12"/>
        <v>0</v>
      </c>
      <c r="Q77" s="93"/>
      <c r="R77" s="93"/>
      <c r="S77" s="93"/>
      <c r="T77" s="93"/>
    </row>
    <row r="78" spans="1:20" ht="27" customHeight="1">
      <c r="A78" s="332">
        <v>5</v>
      </c>
      <c r="B78" s="266">
        <f t="shared" si="13"/>
        <v>0</v>
      </c>
      <c r="C78" s="273">
        <f t="shared" si="11"/>
        <v>5</v>
      </c>
      <c r="D78" s="262" t="s">
        <v>199</v>
      </c>
      <c r="E78" s="202"/>
      <c r="F78" s="233"/>
      <c r="G78" s="208">
        <v>26</v>
      </c>
      <c r="H78" s="126" t="s">
        <v>230</v>
      </c>
      <c r="I78" s="145" t="s">
        <v>522</v>
      </c>
      <c r="J78" s="326" t="s">
        <v>588</v>
      </c>
      <c r="K78" s="130" t="s">
        <v>533</v>
      </c>
      <c r="L78" s="333">
        <v>5</v>
      </c>
      <c r="M78" s="328">
        <f>'SC Toatal Achievement )'!J201</f>
        <v>12</v>
      </c>
      <c r="N78" s="328">
        <f>'SC Toatal Achievement )'!K201</f>
        <v>0</v>
      </c>
      <c r="O78" s="329">
        <f>'SC Toatal Achievement )'!L201</f>
        <v>0</v>
      </c>
      <c r="P78" s="286">
        <f t="shared" si="12"/>
        <v>0</v>
      </c>
      <c r="Q78" s="93"/>
      <c r="R78" s="93"/>
      <c r="S78" s="93"/>
      <c r="T78" s="93"/>
    </row>
    <row r="79" spans="1:20" ht="27" customHeight="1">
      <c r="A79" s="332">
        <v>10</v>
      </c>
      <c r="B79" s="266">
        <f t="shared" si="13"/>
        <v>3.333333333333333</v>
      </c>
      <c r="C79" s="273">
        <f t="shared" si="11"/>
        <v>6.666666666666667</v>
      </c>
      <c r="D79" s="262" t="s">
        <v>199</v>
      </c>
      <c r="E79" s="202"/>
      <c r="F79" s="233"/>
      <c r="G79" s="208">
        <v>27</v>
      </c>
      <c r="H79" s="126" t="s">
        <v>441</v>
      </c>
      <c r="I79" s="268" t="s">
        <v>523</v>
      </c>
      <c r="J79" s="326" t="s">
        <v>588</v>
      </c>
      <c r="K79" s="130" t="s">
        <v>533</v>
      </c>
      <c r="L79" s="333">
        <v>10</v>
      </c>
      <c r="M79" s="328">
        <f>'SC Toatal Achievement )'!J202</f>
        <v>12</v>
      </c>
      <c r="N79" s="328">
        <f>'SC Toatal Achievement )'!K202</f>
        <v>36</v>
      </c>
      <c r="O79" s="329">
        <f>'SC Toatal Achievement )'!L202</f>
        <v>0.33333333333333331</v>
      </c>
      <c r="P79" s="286">
        <f t="shared" si="12"/>
        <v>3.333333333333333</v>
      </c>
      <c r="Q79" s="93"/>
      <c r="R79" s="93"/>
      <c r="S79" s="93"/>
      <c r="T79" s="93"/>
    </row>
    <row r="80" spans="1:20" ht="27" customHeight="1">
      <c r="A80" s="263">
        <v>5</v>
      </c>
      <c r="B80" s="266">
        <v>5</v>
      </c>
      <c r="C80" s="273">
        <f t="shared" si="11"/>
        <v>0</v>
      </c>
      <c r="D80" s="130" t="s">
        <v>199</v>
      </c>
      <c r="E80" s="202"/>
      <c r="F80" s="233"/>
      <c r="G80" s="208">
        <v>28</v>
      </c>
      <c r="H80" s="121" t="s">
        <v>234</v>
      </c>
      <c r="I80" s="146" t="s">
        <v>524</v>
      </c>
      <c r="J80" s="326" t="s">
        <v>588</v>
      </c>
      <c r="K80" s="130" t="s">
        <v>533</v>
      </c>
      <c r="L80" s="334">
        <v>5</v>
      </c>
      <c r="M80" s="328">
        <f>'SC Toatal Achievement )'!J203</f>
        <v>12</v>
      </c>
      <c r="N80" s="328">
        <f>'SC Toatal Achievement )'!K203</f>
        <v>12</v>
      </c>
      <c r="O80" s="329">
        <f>'SC Toatal Achievement )'!L203</f>
        <v>1</v>
      </c>
      <c r="P80" s="286">
        <f t="shared" si="12"/>
        <v>5</v>
      </c>
      <c r="Q80" s="93"/>
      <c r="R80" s="93"/>
      <c r="S80" s="93"/>
      <c r="T80" s="93"/>
    </row>
    <row r="81" spans="1:20" ht="20.25" customHeight="1">
      <c r="A81" s="263">
        <v>5</v>
      </c>
      <c r="B81" s="266">
        <f>L81*O81</f>
        <v>0.83333333333333326</v>
      </c>
      <c r="C81" s="273">
        <f t="shared" si="11"/>
        <v>4.166666666666667</v>
      </c>
      <c r="D81" s="130" t="s">
        <v>199</v>
      </c>
      <c r="E81" s="202"/>
      <c r="F81" s="233"/>
      <c r="G81" s="208">
        <v>29</v>
      </c>
      <c r="H81" s="121" t="s">
        <v>209</v>
      </c>
      <c r="I81" s="133" t="s">
        <v>525</v>
      </c>
      <c r="J81" s="326" t="s">
        <v>589</v>
      </c>
      <c r="K81" s="130" t="s">
        <v>514</v>
      </c>
      <c r="L81" s="334">
        <v>5</v>
      </c>
      <c r="M81" s="328">
        <f>'SC Toatal Achievement )'!J204</f>
        <v>12</v>
      </c>
      <c r="N81" s="328">
        <f>'SC Toatal Achievement )'!K204</f>
        <v>72</v>
      </c>
      <c r="O81" s="329">
        <f>'SC Toatal Achievement )'!L204</f>
        <v>0.16666666666666666</v>
      </c>
      <c r="P81" s="286">
        <f t="shared" si="12"/>
        <v>0.83333333333333326</v>
      </c>
      <c r="Q81" s="93"/>
      <c r="R81" s="93"/>
      <c r="S81" s="93"/>
      <c r="T81" s="93"/>
    </row>
    <row r="82" spans="1:20" ht="20.25" customHeight="1">
      <c r="A82" s="330"/>
      <c r="B82" s="330"/>
      <c r="C82" s="330"/>
      <c r="D82" s="330"/>
      <c r="E82" s="202"/>
      <c r="F82" s="233"/>
      <c r="G82" s="208">
        <v>30</v>
      </c>
      <c r="H82" s="126" t="s">
        <v>197</v>
      </c>
      <c r="I82" s="335" t="s">
        <v>446</v>
      </c>
      <c r="J82" s="326" t="s">
        <v>588</v>
      </c>
      <c r="K82" s="130" t="s">
        <v>591</v>
      </c>
      <c r="L82" s="336" t="s">
        <v>481</v>
      </c>
      <c r="M82" s="328">
        <f>'SC Toatal Achievement )'!J205</f>
        <v>1</v>
      </c>
      <c r="N82" s="328">
        <f>'SC Toatal Achievement )'!K205</f>
        <v>0</v>
      </c>
      <c r="O82" s="286"/>
      <c r="P82" s="286">
        <f t="shared" si="12"/>
        <v>0</v>
      </c>
      <c r="Q82" s="93"/>
      <c r="R82" s="93"/>
      <c r="S82" s="93"/>
      <c r="T82" s="93"/>
    </row>
    <row r="83" spans="1:20" ht="20.25" customHeight="1">
      <c r="A83" s="330"/>
      <c r="B83" s="330"/>
      <c r="C83" s="330"/>
      <c r="D83" s="330"/>
      <c r="E83" s="202"/>
      <c r="F83" s="233"/>
      <c r="G83" s="208">
        <v>31</v>
      </c>
      <c r="H83" s="126" t="s">
        <v>437</v>
      </c>
      <c r="I83" s="267" t="s">
        <v>447</v>
      </c>
      <c r="J83" s="326" t="s">
        <v>588</v>
      </c>
      <c r="K83" s="130" t="s">
        <v>591</v>
      </c>
      <c r="L83" s="336" t="s">
        <v>340</v>
      </c>
      <c r="M83" s="328">
        <f>'SC Toatal Achievement )'!J206</f>
        <v>7</v>
      </c>
      <c r="N83" s="328">
        <f>'SC Toatal Achievement )'!K206</f>
        <v>4095</v>
      </c>
      <c r="O83" s="286"/>
      <c r="P83" s="286">
        <f t="shared" si="12"/>
        <v>0</v>
      </c>
      <c r="Q83" s="93"/>
      <c r="R83" s="93"/>
      <c r="S83" s="93"/>
      <c r="T83" s="93"/>
    </row>
    <row r="84" spans="1:20" ht="13.5" customHeight="1">
      <c r="A84" s="325">
        <v>5</v>
      </c>
      <c r="B84" s="266">
        <f t="shared" ref="B84:B88" si="14">L84*O84</f>
        <v>4.7619047619047619</v>
      </c>
      <c r="C84" s="273">
        <f t="shared" ref="C84:C110" si="15">L84-B84</f>
        <v>0.23809523809523814</v>
      </c>
      <c r="D84" s="130" t="s">
        <v>195</v>
      </c>
      <c r="E84" s="202"/>
      <c r="F84" s="233"/>
      <c r="G84" s="208">
        <v>1</v>
      </c>
      <c r="H84" s="126" t="s">
        <v>192</v>
      </c>
      <c r="I84" s="128" t="s">
        <v>193</v>
      </c>
      <c r="J84" s="337" t="s">
        <v>592</v>
      </c>
      <c r="K84" s="130" t="s">
        <v>549</v>
      </c>
      <c r="L84" s="327">
        <v>5</v>
      </c>
      <c r="M84" s="328">
        <f>'Chakhei PHC'!J180</f>
        <v>350</v>
      </c>
      <c r="N84" s="328">
        <f>'Chakhei PHC'!K180</f>
        <v>367.5</v>
      </c>
      <c r="O84" s="329">
        <f t="shared" ref="O84:O110" si="16">M84/N84</f>
        <v>0.95238095238095233</v>
      </c>
      <c r="P84" s="286">
        <f t="shared" si="12"/>
        <v>4.7619047619047619</v>
      </c>
      <c r="Q84" s="93"/>
      <c r="R84" s="93"/>
      <c r="S84" s="93"/>
      <c r="T84" s="93"/>
    </row>
    <row r="85" spans="1:20" ht="13.5" customHeight="1">
      <c r="A85" s="325">
        <v>5</v>
      </c>
      <c r="B85" s="266">
        <f t="shared" si="14"/>
        <v>3.7037037037037042</v>
      </c>
      <c r="C85" s="273">
        <f t="shared" si="15"/>
        <v>1.2962962962962958</v>
      </c>
      <c r="D85" s="130"/>
      <c r="E85" s="202"/>
      <c r="F85" s="233"/>
      <c r="G85" s="208">
        <v>2</v>
      </c>
      <c r="H85" s="126" t="s">
        <v>192</v>
      </c>
      <c r="I85" s="128" t="s">
        <v>196</v>
      </c>
      <c r="J85" s="337" t="s">
        <v>592</v>
      </c>
      <c r="K85" s="130" t="s">
        <v>549</v>
      </c>
      <c r="L85" s="327">
        <v>5</v>
      </c>
      <c r="M85" s="328">
        <f>'Chakhei PHC'!J181</f>
        <v>14</v>
      </c>
      <c r="N85" s="328">
        <f>'Chakhei PHC'!K181</f>
        <v>18.899999999999999</v>
      </c>
      <c r="O85" s="329">
        <f t="shared" si="16"/>
        <v>0.74074074074074081</v>
      </c>
      <c r="P85" s="286">
        <f t="shared" si="12"/>
        <v>3.7037037037037042</v>
      </c>
      <c r="Q85" s="93"/>
      <c r="R85" s="93"/>
      <c r="S85" s="93"/>
      <c r="T85" s="93"/>
    </row>
    <row r="86" spans="1:20" ht="13.5" customHeight="1">
      <c r="A86" s="332">
        <v>5</v>
      </c>
      <c r="B86" s="266">
        <f t="shared" si="14"/>
        <v>5</v>
      </c>
      <c r="C86" s="273">
        <f t="shared" si="15"/>
        <v>0</v>
      </c>
      <c r="D86" s="130" t="s">
        <v>199</v>
      </c>
      <c r="E86" s="202"/>
      <c r="F86" s="233"/>
      <c r="G86" s="208">
        <v>3</v>
      </c>
      <c r="H86" s="121" t="s">
        <v>197</v>
      </c>
      <c r="I86" s="133" t="s">
        <v>198</v>
      </c>
      <c r="J86" s="337" t="s">
        <v>592</v>
      </c>
      <c r="K86" s="130" t="s">
        <v>593</v>
      </c>
      <c r="L86" s="333">
        <v>5</v>
      </c>
      <c r="M86" s="328">
        <f>'Chakhei PHC'!J182</f>
        <v>9</v>
      </c>
      <c r="N86" s="328">
        <f>'Chakhei PHC'!K182</f>
        <v>9</v>
      </c>
      <c r="O86" s="329">
        <f t="shared" si="16"/>
        <v>1</v>
      </c>
      <c r="P86" s="286">
        <f t="shared" si="12"/>
        <v>5</v>
      </c>
      <c r="Q86" s="93"/>
      <c r="R86" s="93"/>
      <c r="S86" s="93"/>
      <c r="T86" s="93"/>
    </row>
    <row r="87" spans="1:20" ht="13.5" customHeight="1">
      <c r="A87" s="332">
        <v>5</v>
      </c>
      <c r="B87" s="266">
        <f t="shared" si="14"/>
        <v>5</v>
      </c>
      <c r="C87" s="273">
        <f t="shared" si="15"/>
        <v>0</v>
      </c>
      <c r="D87" s="130" t="s">
        <v>199</v>
      </c>
      <c r="E87" s="202"/>
      <c r="F87" s="233"/>
      <c r="G87" s="208">
        <v>4</v>
      </c>
      <c r="H87" s="121" t="s">
        <v>197</v>
      </c>
      <c r="I87" s="133" t="s">
        <v>200</v>
      </c>
      <c r="J87" s="337" t="s">
        <v>592</v>
      </c>
      <c r="K87" s="130" t="s">
        <v>593</v>
      </c>
      <c r="L87" s="333">
        <v>5</v>
      </c>
      <c r="M87" s="328">
        <f>'Chakhei PHC'!J183</f>
        <v>9</v>
      </c>
      <c r="N87" s="328">
        <f>'Chakhei PHC'!K183</f>
        <v>9</v>
      </c>
      <c r="O87" s="329">
        <f t="shared" si="16"/>
        <v>1</v>
      </c>
      <c r="P87" s="286">
        <f t="shared" si="12"/>
        <v>5</v>
      </c>
      <c r="Q87" s="93"/>
      <c r="R87" s="93"/>
      <c r="S87" s="93"/>
      <c r="T87" s="93"/>
    </row>
    <row r="88" spans="1:20" ht="13.5" customHeight="1">
      <c r="A88" s="332">
        <v>5</v>
      </c>
      <c r="B88" s="266">
        <f t="shared" si="14"/>
        <v>0</v>
      </c>
      <c r="C88" s="273">
        <f t="shared" si="15"/>
        <v>5</v>
      </c>
      <c r="D88" s="130" t="s">
        <v>199</v>
      </c>
      <c r="E88" s="202"/>
      <c r="F88" s="233"/>
      <c r="G88" s="208">
        <v>5</v>
      </c>
      <c r="H88" s="121" t="s">
        <v>201</v>
      </c>
      <c r="I88" s="135" t="s">
        <v>84</v>
      </c>
      <c r="J88" s="337" t="s">
        <v>592</v>
      </c>
      <c r="K88" s="130" t="s">
        <v>593</v>
      </c>
      <c r="L88" s="333">
        <v>5</v>
      </c>
      <c r="M88" s="328">
        <f>'Chakhei PHC'!J184</f>
        <v>0</v>
      </c>
      <c r="N88" s="328">
        <f>'Chakhei PHC'!K184</f>
        <v>9</v>
      </c>
      <c r="O88" s="329">
        <f t="shared" si="16"/>
        <v>0</v>
      </c>
      <c r="P88" s="286">
        <f t="shared" si="12"/>
        <v>0</v>
      </c>
      <c r="Q88" s="93"/>
      <c r="R88" s="93"/>
      <c r="S88" s="93"/>
      <c r="T88" s="93"/>
    </row>
    <row r="89" spans="1:20" ht="24" customHeight="1">
      <c r="A89" s="338">
        <v>10</v>
      </c>
      <c r="B89" s="266">
        <v>10</v>
      </c>
      <c r="C89" s="273">
        <f t="shared" si="15"/>
        <v>0</v>
      </c>
      <c r="D89" s="130" t="s">
        <v>199</v>
      </c>
      <c r="E89" s="202"/>
      <c r="F89" s="233"/>
      <c r="G89" s="208">
        <v>6</v>
      </c>
      <c r="H89" s="126" t="s">
        <v>437</v>
      </c>
      <c r="I89" s="128" t="s">
        <v>594</v>
      </c>
      <c r="J89" s="337" t="s">
        <v>592</v>
      </c>
      <c r="K89" s="130" t="s">
        <v>543</v>
      </c>
      <c r="L89" s="339">
        <v>10</v>
      </c>
      <c r="M89" s="328">
        <f>'Chakhei PHC'!J185</f>
        <v>19</v>
      </c>
      <c r="N89" s="328">
        <f>'Chakhei PHC'!K185</f>
        <v>17.5</v>
      </c>
      <c r="O89" s="329">
        <f t="shared" si="16"/>
        <v>1.0857142857142856</v>
      </c>
      <c r="P89" s="286">
        <f t="shared" si="12"/>
        <v>10</v>
      </c>
      <c r="Q89" s="93"/>
      <c r="R89" s="93"/>
      <c r="S89" s="93"/>
      <c r="T89" s="93"/>
    </row>
    <row r="90" spans="1:20" ht="24" customHeight="1">
      <c r="A90" s="325">
        <v>10</v>
      </c>
      <c r="B90" s="266">
        <f t="shared" ref="B90:B92" si="17">L90*O90</f>
        <v>0</v>
      </c>
      <c r="C90" s="273">
        <f t="shared" si="15"/>
        <v>10</v>
      </c>
      <c r="D90" s="130" t="s">
        <v>199</v>
      </c>
      <c r="E90" s="202"/>
      <c r="F90" s="233"/>
      <c r="G90" s="208">
        <v>7</v>
      </c>
      <c r="H90" s="126" t="s">
        <v>204</v>
      </c>
      <c r="I90" s="128" t="s">
        <v>205</v>
      </c>
      <c r="J90" s="337" t="s">
        <v>592</v>
      </c>
      <c r="K90" s="130" t="s">
        <v>543</v>
      </c>
      <c r="L90" s="327">
        <v>10</v>
      </c>
      <c r="M90" s="328">
        <f>'Chakhei PHC'!J186</f>
        <v>0</v>
      </c>
      <c r="N90" s="328">
        <f>'Chakhei PHC'!K186</f>
        <v>7</v>
      </c>
      <c r="O90" s="329">
        <f t="shared" si="16"/>
        <v>0</v>
      </c>
      <c r="P90" s="286">
        <f t="shared" si="12"/>
        <v>0</v>
      </c>
      <c r="Q90" s="93"/>
      <c r="R90" s="93"/>
      <c r="S90" s="93"/>
      <c r="T90" s="93"/>
    </row>
    <row r="91" spans="1:20" ht="12" customHeight="1">
      <c r="A91" s="325">
        <v>10</v>
      </c>
      <c r="B91" s="266">
        <f t="shared" si="17"/>
        <v>10.27027027027027</v>
      </c>
      <c r="C91" s="273">
        <f t="shared" si="15"/>
        <v>-0.27027027027027017</v>
      </c>
      <c r="D91" s="130" t="s">
        <v>199</v>
      </c>
      <c r="E91" s="202"/>
      <c r="F91" s="233"/>
      <c r="G91" s="208">
        <v>8</v>
      </c>
      <c r="H91" s="126" t="s">
        <v>206</v>
      </c>
      <c r="I91" s="128" t="s">
        <v>207</v>
      </c>
      <c r="J91" s="337" t="s">
        <v>592</v>
      </c>
      <c r="K91" s="130" t="s">
        <v>543</v>
      </c>
      <c r="L91" s="327">
        <v>10</v>
      </c>
      <c r="M91" s="328">
        <f>'Chakhei PHC'!J187</f>
        <v>133</v>
      </c>
      <c r="N91" s="328">
        <f>'Chakhei PHC'!K187</f>
        <v>129.5</v>
      </c>
      <c r="O91" s="329">
        <f t="shared" si="16"/>
        <v>1.027027027027027</v>
      </c>
      <c r="P91" s="286">
        <f t="shared" si="12"/>
        <v>10.27027027027027</v>
      </c>
      <c r="Q91" s="93"/>
      <c r="R91" s="93"/>
      <c r="S91" s="93"/>
      <c r="T91" s="93"/>
    </row>
    <row r="92" spans="1:20" ht="12" customHeight="1">
      <c r="A92" s="325">
        <v>5</v>
      </c>
      <c r="B92" s="266">
        <f t="shared" si="17"/>
        <v>0</v>
      </c>
      <c r="C92" s="273">
        <f t="shared" si="15"/>
        <v>5</v>
      </c>
      <c r="D92" s="130" t="s">
        <v>199</v>
      </c>
      <c r="E92" s="202"/>
      <c r="F92" s="233"/>
      <c r="G92" s="208">
        <v>9</v>
      </c>
      <c r="H92" s="126" t="s">
        <v>206</v>
      </c>
      <c r="I92" s="139" t="s">
        <v>208</v>
      </c>
      <c r="J92" s="337" t="s">
        <v>592</v>
      </c>
      <c r="K92" s="130" t="s">
        <v>595</v>
      </c>
      <c r="L92" s="327">
        <v>5</v>
      </c>
      <c r="M92" s="328">
        <f>'Chakhei PHC'!J188</f>
        <v>0</v>
      </c>
      <c r="N92" s="328">
        <f>'Chakhei PHC'!K188</f>
        <v>129.5</v>
      </c>
      <c r="O92" s="329">
        <f t="shared" si="16"/>
        <v>0</v>
      </c>
      <c r="P92" s="286">
        <f t="shared" si="12"/>
        <v>0</v>
      </c>
      <c r="Q92" s="93"/>
      <c r="R92" s="93"/>
      <c r="S92" s="93"/>
      <c r="T92" s="93"/>
    </row>
    <row r="93" spans="1:20" ht="12" customHeight="1">
      <c r="A93" s="263">
        <v>5</v>
      </c>
      <c r="B93" s="266">
        <v>5</v>
      </c>
      <c r="C93" s="273">
        <f t="shared" si="15"/>
        <v>0</v>
      </c>
      <c r="D93" s="130" t="s">
        <v>199</v>
      </c>
      <c r="E93" s="202"/>
      <c r="F93" s="233"/>
      <c r="G93" s="208">
        <v>10</v>
      </c>
      <c r="H93" s="126" t="s">
        <v>197</v>
      </c>
      <c r="I93" s="133" t="s">
        <v>210</v>
      </c>
      <c r="J93" s="337" t="s">
        <v>592</v>
      </c>
      <c r="K93" s="130" t="s">
        <v>547</v>
      </c>
      <c r="L93" s="334">
        <v>5</v>
      </c>
      <c r="M93" s="328">
        <f>'Chakhei PHC'!J189</f>
        <v>7</v>
      </c>
      <c r="N93" s="328">
        <f>'Chakhei PHC'!K189</f>
        <v>9</v>
      </c>
      <c r="O93" s="329">
        <f t="shared" si="16"/>
        <v>0.77777777777777779</v>
      </c>
      <c r="P93" s="286">
        <f t="shared" si="12"/>
        <v>5</v>
      </c>
      <c r="Q93" s="93"/>
      <c r="R93" s="93"/>
      <c r="S93" s="93"/>
      <c r="T93" s="93"/>
    </row>
    <row r="94" spans="1:20" ht="12" customHeight="1">
      <c r="A94" s="263">
        <v>5</v>
      </c>
      <c r="B94" s="266">
        <f t="shared" ref="B94:B95" si="18">L94*O94</f>
        <v>0</v>
      </c>
      <c r="C94" s="273">
        <f t="shared" si="15"/>
        <v>5</v>
      </c>
      <c r="D94" s="130" t="s">
        <v>199</v>
      </c>
      <c r="E94" s="202"/>
      <c r="F94" s="233"/>
      <c r="G94" s="208">
        <v>11</v>
      </c>
      <c r="H94" s="126" t="s">
        <v>201</v>
      </c>
      <c r="I94" s="142" t="s">
        <v>211</v>
      </c>
      <c r="J94" s="337" t="s">
        <v>592</v>
      </c>
      <c r="K94" s="130" t="s">
        <v>547</v>
      </c>
      <c r="L94" s="334">
        <v>5</v>
      </c>
      <c r="M94" s="328">
        <f>'Chakhei PHC'!J190</f>
        <v>0</v>
      </c>
      <c r="N94" s="328">
        <f>'Chakhei PHC'!K190</f>
        <v>9</v>
      </c>
      <c r="O94" s="329">
        <f t="shared" si="16"/>
        <v>0</v>
      </c>
      <c r="P94" s="286">
        <f t="shared" si="12"/>
        <v>0</v>
      </c>
      <c r="Q94" s="93"/>
      <c r="R94" s="93"/>
      <c r="S94" s="93"/>
      <c r="T94" s="93"/>
    </row>
    <row r="95" spans="1:20" ht="12" customHeight="1">
      <c r="A95" s="263">
        <v>5</v>
      </c>
      <c r="B95" s="266">
        <f t="shared" si="18"/>
        <v>3.8888888888888888</v>
      </c>
      <c r="C95" s="273">
        <f t="shared" si="15"/>
        <v>1.1111111111111112</v>
      </c>
      <c r="D95" s="130" t="s">
        <v>199</v>
      </c>
      <c r="E95" s="202"/>
      <c r="F95" s="233"/>
      <c r="G95" s="208">
        <v>12</v>
      </c>
      <c r="H95" s="126" t="s">
        <v>197</v>
      </c>
      <c r="I95" s="133" t="s">
        <v>213</v>
      </c>
      <c r="J95" s="337" t="s">
        <v>592</v>
      </c>
      <c r="K95" s="130" t="s">
        <v>539</v>
      </c>
      <c r="L95" s="334">
        <v>5</v>
      </c>
      <c r="M95" s="328">
        <f>'Chakhei PHC'!J191</f>
        <v>7</v>
      </c>
      <c r="N95" s="328">
        <f>'Chakhei PHC'!K191</f>
        <v>9</v>
      </c>
      <c r="O95" s="329">
        <f t="shared" si="16"/>
        <v>0.77777777777777779</v>
      </c>
      <c r="P95" s="286">
        <f t="shared" si="12"/>
        <v>3.8888888888888888</v>
      </c>
      <c r="Q95" s="93"/>
      <c r="R95" s="93"/>
      <c r="S95" s="93"/>
      <c r="T95" s="93"/>
    </row>
    <row r="96" spans="1:20" ht="12" customHeight="1">
      <c r="A96" s="263">
        <v>5</v>
      </c>
      <c r="B96" s="266">
        <v>5</v>
      </c>
      <c r="C96" s="273">
        <f t="shared" si="15"/>
        <v>0</v>
      </c>
      <c r="D96" s="130" t="s">
        <v>199</v>
      </c>
      <c r="E96" s="202"/>
      <c r="F96" s="233"/>
      <c r="G96" s="208">
        <v>13</v>
      </c>
      <c r="H96" s="126" t="s">
        <v>197</v>
      </c>
      <c r="I96" s="133" t="s">
        <v>214</v>
      </c>
      <c r="J96" s="337" t="s">
        <v>592</v>
      </c>
      <c r="K96" s="130" t="s">
        <v>539</v>
      </c>
      <c r="L96" s="334">
        <v>5</v>
      </c>
      <c r="M96" s="328">
        <f>'Chakhei PHC'!J192</f>
        <v>9</v>
      </c>
      <c r="N96" s="328">
        <f>'Chakhei PHC'!K192</f>
        <v>9</v>
      </c>
      <c r="O96" s="329">
        <f t="shared" si="16"/>
        <v>1</v>
      </c>
      <c r="P96" s="286">
        <f t="shared" si="12"/>
        <v>5</v>
      </c>
      <c r="Q96" s="93"/>
      <c r="R96" s="93"/>
      <c r="S96" s="93"/>
      <c r="T96" s="93"/>
    </row>
    <row r="97" spans="1:20" ht="12" customHeight="1">
      <c r="A97" s="325">
        <v>10</v>
      </c>
      <c r="B97" s="266">
        <f t="shared" ref="B97:B110" si="19">L97*O97</f>
        <v>10</v>
      </c>
      <c r="C97" s="273">
        <f t="shared" si="15"/>
        <v>0</v>
      </c>
      <c r="D97" s="130" t="s">
        <v>199</v>
      </c>
      <c r="E97" s="202"/>
      <c r="F97" s="233"/>
      <c r="G97" s="208">
        <v>14</v>
      </c>
      <c r="H97" s="126" t="s">
        <v>215</v>
      </c>
      <c r="I97" s="128" t="s">
        <v>216</v>
      </c>
      <c r="J97" s="337" t="s">
        <v>592</v>
      </c>
      <c r="K97" s="130" t="s">
        <v>545</v>
      </c>
      <c r="L97" s="327">
        <v>10</v>
      </c>
      <c r="M97" s="328">
        <f>'Chakhei PHC'!J193</f>
        <v>9</v>
      </c>
      <c r="N97" s="328">
        <f>'Chakhei PHC'!K193</f>
        <v>9</v>
      </c>
      <c r="O97" s="329">
        <f t="shared" si="16"/>
        <v>1</v>
      </c>
      <c r="P97" s="286">
        <f t="shared" si="12"/>
        <v>10</v>
      </c>
      <c r="Q97" s="93"/>
      <c r="R97" s="93"/>
      <c r="S97" s="93"/>
      <c r="T97" s="93"/>
    </row>
    <row r="98" spans="1:20" ht="12" customHeight="1">
      <c r="A98" s="325">
        <v>10</v>
      </c>
      <c r="B98" s="266">
        <f t="shared" si="19"/>
        <v>100</v>
      </c>
      <c r="C98" s="273">
        <f t="shared" si="15"/>
        <v>-90</v>
      </c>
      <c r="D98" s="130" t="s">
        <v>199</v>
      </c>
      <c r="E98" s="202"/>
      <c r="F98" s="233"/>
      <c r="G98" s="208">
        <v>15</v>
      </c>
      <c r="H98" s="126" t="s">
        <v>215</v>
      </c>
      <c r="I98" s="128" t="s">
        <v>217</v>
      </c>
      <c r="J98" s="337" t="s">
        <v>592</v>
      </c>
      <c r="K98" s="130" t="s">
        <v>545</v>
      </c>
      <c r="L98" s="327">
        <v>10</v>
      </c>
      <c r="M98" s="328">
        <f>'Chakhei PHC'!J194</f>
        <v>9</v>
      </c>
      <c r="N98" s="328">
        <f>'Chakhei PHC'!K194</f>
        <v>0.9</v>
      </c>
      <c r="O98" s="329">
        <f t="shared" si="16"/>
        <v>10</v>
      </c>
      <c r="P98" s="286">
        <f t="shared" si="12"/>
        <v>100</v>
      </c>
      <c r="Q98" s="93"/>
      <c r="R98" s="93"/>
      <c r="S98" s="93"/>
      <c r="T98" s="93"/>
    </row>
    <row r="99" spans="1:20" ht="12" customHeight="1">
      <c r="A99" s="263">
        <v>20</v>
      </c>
      <c r="B99" s="266">
        <f t="shared" si="19"/>
        <v>0</v>
      </c>
      <c r="C99" s="273">
        <f t="shared" si="15"/>
        <v>20</v>
      </c>
      <c r="D99" s="130" t="s">
        <v>219</v>
      </c>
      <c r="E99" s="93"/>
      <c r="F99" s="233"/>
      <c r="G99" s="208">
        <v>16</v>
      </c>
      <c r="H99" s="126" t="s">
        <v>218</v>
      </c>
      <c r="I99" s="144" t="s">
        <v>171</v>
      </c>
      <c r="J99" s="337" t="s">
        <v>592</v>
      </c>
      <c r="K99" s="130" t="s">
        <v>550</v>
      </c>
      <c r="L99" s="334">
        <v>20</v>
      </c>
      <c r="M99" s="328">
        <f>'Chakhei PHC'!J195</f>
        <v>0</v>
      </c>
      <c r="N99" s="328">
        <f>'Chakhei PHC'!K195</f>
        <v>100</v>
      </c>
      <c r="O99" s="329">
        <f t="shared" si="16"/>
        <v>0</v>
      </c>
      <c r="P99" s="286">
        <f t="shared" si="12"/>
        <v>0</v>
      </c>
      <c r="Q99" s="93"/>
      <c r="R99" s="93"/>
      <c r="S99" s="93"/>
      <c r="T99" s="93"/>
    </row>
    <row r="100" spans="1:20" ht="12" customHeight="1">
      <c r="A100" s="263">
        <v>5</v>
      </c>
      <c r="B100" s="266">
        <f t="shared" si="19"/>
        <v>0</v>
      </c>
      <c r="C100" s="273">
        <f t="shared" si="15"/>
        <v>5</v>
      </c>
      <c r="D100" s="130" t="s">
        <v>195</v>
      </c>
      <c r="E100" s="93"/>
      <c r="F100" s="233"/>
      <c r="G100" s="208">
        <v>17</v>
      </c>
      <c r="H100" s="126" t="s">
        <v>220</v>
      </c>
      <c r="I100" s="145" t="s">
        <v>139</v>
      </c>
      <c r="J100" s="337" t="s">
        <v>592</v>
      </c>
      <c r="K100" s="130" t="s">
        <v>539</v>
      </c>
      <c r="L100" s="334">
        <v>5</v>
      </c>
      <c r="M100" s="328">
        <f>'Chakhei PHC'!J196</f>
        <v>0</v>
      </c>
      <c r="N100" s="328">
        <f>'Chakhei PHC'!K196</f>
        <v>5</v>
      </c>
      <c r="O100" s="329">
        <f t="shared" si="16"/>
        <v>0</v>
      </c>
      <c r="P100" s="286">
        <f t="shared" si="12"/>
        <v>0</v>
      </c>
      <c r="Q100" s="93"/>
      <c r="R100" s="93"/>
      <c r="S100" s="93"/>
      <c r="T100" s="93"/>
    </row>
    <row r="101" spans="1:20" ht="12" customHeight="1">
      <c r="A101" s="263">
        <v>10</v>
      </c>
      <c r="B101" s="266">
        <f t="shared" si="19"/>
        <v>0</v>
      </c>
      <c r="C101" s="273">
        <f t="shared" si="15"/>
        <v>10</v>
      </c>
      <c r="D101" s="130" t="s">
        <v>199</v>
      </c>
      <c r="E101" s="93"/>
      <c r="F101" s="233"/>
      <c r="G101" s="208">
        <v>18</v>
      </c>
      <c r="H101" s="126" t="s">
        <v>221</v>
      </c>
      <c r="I101" s="133" t="s">
        <v>596</v>
      </c>
      <c r="J101" s="337" t="s">
        <v>592</v>
      </c>
      <c r="K101" s="130" t="s">
        <v>541</v>
      </c>
      <c r="L101" s="334">
        <v>10</v>
      </c>
      <c r="M101" s="328">
        <f>'Chakhei PHC'!J197</f>
        <v>0</v>
      </c>
      <c r="N101" s="328">
        <f>'Chakhei PHC'!K197</f>
        <v>12</v>
      </c>
      <c r="O101" s="329">
        <f t="shared" si="16"/>
        <v>0</v>
      </c>
      <c r="P101" s="286">
        <f t="shared" si="12"/>
        <v>0</v>
      </c>
      <c r="Q101" s="93"/>
      <c r="R101" s="93"/>
      <c r="S101" s="93"/>
      <c r="T101" s="93"/>
    </row>
    <row r="102" spans="1:20" ht="12" customHeight="1">
      <c r="A102" s="263">
        <v>10</v>
      </c>
      <c r="B102" s="266">
        <f t="shared" si="19"/>
        <v>2.5</v>
      </c>
      <c r="C102" s="273">
        <f t="shared" si="15"/>
        <v>7.5</v>
      </c>
      <c r="D102" s="130" t="s">
        <v>195</v>
      </c>
      <c r="E102" s="93"/>
      <c r="F102" s="233"/>
      <c r="G102" s="208">
        <v>19</v>
      </c>
      <c r="H102" s="126" t="s">
        <v>223</v>
      </c>
      <c r="I102" s="145" t="s">
        <v>224</v>
      </c>
      <c r="J102" s="337" t="s">
        <v>592</v>
      </c>
      <c r="K102" s="130" t="s">
        <v>549</v>
      </c>
      <c r="L102" s="334">
        <v>10</v>
      </c>
      <c r="M102" s="328">
        <f>'Chakhei PHC'!J198</f>
        <v>3</v>
      </c>
      <c r="N102" s="328">
        <f>'Chakhei PHC'!K198</f>
        <v>12</v>
      </c>
      <c r="O102" s="329">
        <f t="shared" si="16"/>
        <v>0.25</v>
      </c>
      <c r="P102" s="286">
        <f t="shared" si="12"/>
        <v>2.5</v>
      </c>
      <c r="Q102" s="93"/>
      <c r="R102" s="93"/>
      <c r="S102" s="93"/>
      <c r="T102" s="93"/>
    </row>
    <row r="103" spans="1:20" ht="12" customHeight="1">
      <c r="A103" s="263">
        <v>10</v>
      </c>
      <c r="B103" s="266">
        <f t="shared" si="19"/>
        <v>2.5</v>
      </c>
      <c r="C103" s="273">
        <f t="shared" si="15"/>
        <v>7.5</v>
      </c>
      <c r="D103" s="130" t="s">
        <v>195</v>
      </c>
      <c r="E103" s="93"/>
      <c r="F103" s="233"/>
      <c r="G103" s="208">
        <v>20</v>
      </c>
      <c r="H103" s="126" t="s">
        <v>225</v>
      </c>
      <c r="I103" s="145" t="s">
        <v>226</v>
      </c>
      <c r="J103" s="337" t="s">
        <v>592</v>
      </c>
      <c r="K103" s="130" t="s">
        <v>549</v>
      </c>
      <c r="L103" s="334">
        <v>10</v>
      </c>
      <c r="M103" s="328">
        <f>'Chakhei PHC'!J199</f>
        <v>3</v>
      </c>
      <c r="N103" s="328">
        <f>'Chakhei PHC'!K199</f>
        <v>12</v>
      </c>
      <c r="O103" s="329">
        <f t="shared" si="16"/>
        <v>0.25</v>
      </c>
      <c r="P103" s="286">
        <f t="shared" si="12"/>
        <v>2.5</v>
      </c>
      <c r="Q103" s="93"/>
      <c r="R103" s="93"/>
      <c r="S103" s="93"/>
      <c r="T103" s="93"/>
    </row>
    <row r="104" spans="1:20" ht="12" customHeight="1">
      <c r="A104" s="263">
        <v>5</v>
      </c>
      <c r="B104" s="266">
        <f t="shared" si="19"/>
        <v>1.25</v>
      </c>
      <c r="C104" s="273">
        <f t="shared" si="15"/>
        <v>3.75</v>
      </c>
      <c r="D104" s="130" t="s">
        <v>199</v>
      </c>
      <c r="E104" s="93"/>
      <c r="F104" s="233"/>
      <c r="G104" s="208">
        <v>21</v>
      </c>
      <c r="H104" s="126" t="s">
        <v>227</v>
      </c>
      <c r="I104" s="145" t="s">
        <v>597</v>
      </c>
      <c r="J104" s="337" t="s">
        <v>592</v>
      </c>
      <c r="K104" s="130" t="s">
        <v>536</v>
      </c>
      <c r="L104" s="334">
        <v>5</v>
      </c>
      <c r="M104" s="328">
        <f>'Chakhei PHC'!J200</f>
        <v>3</v>
      </c>
      <c r="N104" s="328">
        <f>'Chakhei PHC'!K200</f>
        <v>12</v>
      </c>
      <c r="O104" s="329">
        <f t="shared" si="16"/>
        <v>0.25</v>
      </c>
      <c r="P104" s="286">
        <f t="shared" si="12"/>
        <v>1.25</v>
      </c>
      <c r="Q104" s="93"/>
      <c r="R104" s="93"/>
      <c r="S104" s="93"/>
      <c r="T104" s="93"/>
    </row>
    <row r="105" spans="1:20" ht="12" customHeight="1">
      <c r="A105" s="263">
        <v>5</v>
      </c>
      <c r="B105" s="266">
        <f t="shared" si="19"/>
        <v>1.25</v>
      </c>
      <c r="C105" s="273">
        <f t="shared" si="15"/>
        <v>3.75</v>
      </c>
      <c r="D105" s="130" t="s">
        <v>199</v>
      </c>
      <c r="E105" s="93"/>
      <c r="F105" s="233"/>
      <c r="G105" s="208">
        <v>22</v>
      </c>
      <c r="H105" s="126" t="s">
        <v>229</v>
      </c>
      <c r="I105" s="145" t="s">
        <v>598</v>
      </c>
      <c r="J105" s="337" t="s">
        <v>592</v>
      </c>
      <c r="K105" s="130" t="s">
        <v>536</v>
      </c>
      <c r="L105" s="334">
        <v>5</v>
      </c>
      <c r="M105" s="328">
        <f>'Chakhei PHC'!J201</f>
        <v>3</v>
      </c>
      <c r="N105" s="328">
        <f>'Chakhei PHC'!K201</f>
        <v>12</v>
      </c>
      <c r="O105" s="329">
        <f t="shared" si="16"/>
        <v>0.25</v>
      </c>
      <c r="P105" s="286">
        <f t="shared" si="12"/>
        <v>1.25</v>
      </c>
      <c r="Q105" s="93"/>
      <c r="R105" s="93"/>
      <c r="S105" s="93"/>
      <c r="T105" s="93"/>
    </row>
    <row r="106" spans="1:20" ht="25.5" customHeight="1">
      <c r="A106" s="263">
        <v>5</v>
      </c>
      <c r="B106" s="266">
        <f t="shared" si="19"/>
        <v>1.153846153846154</v>
      </c>
      <c r="C106" s="273">
        <f t="shared" si="15"/>
        <v>3.8461538461538458</v>
      </c>
      <c r="D106" s="130" t="s">
        <v>199</v>
      </c>
      <c r="E106" s="93"/>
      <c r="F106" s="233"/>
      <c r="G106" s="208">
        <v>23</v>
      </c>
      <c r="H106" s="126" t="s">
        <v>230</v>
      </c>
      <c r="I106" s="145" t="s">
        <v>599</v>
      </c>
      <c r="J106" s="337" t="s">
        <v>592</v>
      </c>
      <c r="K106" s="130" t="s">
        <v>536</v>
      </c>
      <c r="L106" s="334">
        <v>5</v>
      </c>
      <c r="M106" s="328">
        <f>'Chakhei PHC'!J202</f>
        <v>3</v>
      </c>
      <c r="N106" s="328">
        <f>'Chakhei PHC'!K202</f>
        <v>13</v>
      </c>
      <c r="O106" s="329">
        <f t="shared" si="16"/>
        <v>0.23076923076923078</v>
      </c>
      <c r="P106" s="286">
        <f t="shared" si="12"/>
        <v>1.153846153846154</v>
      </c>
      <c r="Q106" s="93"/>
      <c r="R106" s="93"/>
      <c r="S106" s="93"/>
      <c r="T106" s="93"/>
    </row>
    <row r="107" spans="1:20" ht="25.5" customHeight="1">
      <c r="A107" s="263">
        <v>10</v>
      </c>
      <c r="B107" s="266">
        <f t="shared" si="19"/>
        <v>2.1428571428571428</v>
      </c>
      <c r="C107" s="273">
        <f t="shared" si="15"/>
        <v>7.8571428571428577</v>
      </c>
      <c r="D107" s="130" t="s">
        <v>199</v>
      </c>
      <c r="E107" s="93"/>
      <c r="F107" s="233"/>
      <c r="G107" s="208">
        <v>24</v>
      </c>
      <c r="H107" s="126" t="s">
        <v>441</v>
      </c>
      <c r="I107" s="133" t="s">
        <v>600</v>
      </c>
      <c r="J107" s="337" t="s">
        <v>592</v>
      </c>
      <c r="K107" s="130" t="s">
        <v>547</v>
      </c>
      <c r="L107" s="334">
        <v>10</v>
      </c>
      <c r="M107" s="328">
        <f>'Chakhei PHC'!J203</f>
        <v>3</v>
      </c>
      <c r="N107" s="328">
        <f>'Chakhei PHC'!K203</f>
        <v>14</v>
      </c>
      <c r="O107" s="329">
        <f t="shared" si="16"/>
        <v>0.21428571428571427</v>
      </c>
      <c r="P107" s="286">
        <f t="shared" si="12"/>
        <v>2.1428571428571428</v>
      </c>
      <c r="Q107" s="93"/>
      <c r="R107" s="93"/>
      <c r="S107" s="93"/>
      <c r="T107" s="93"/>
    </row>
    <row r="108" spans="1:20" ht="25.5" customHeight="1">
      <c r="A108" s="263">
        <v>5</v>
      </c>
      <c r="B108" s="266">
        <f t="shared" si="19"/>
        <v>1.25</v>
      </c>
      <c r="C108" s="273">
        <f t="shared" si="15"/>
        <v>3.75</v>
      </c>
      <c r="D108" s="130" t="s">
        <v>199</v>
      </c>
      <c r="E108" s="93"/>
      <c r="F108" s="233"/>
      <c r="G108" s="208">
        <v>25</v>
      </c>
      <c r="H108" s="126" t="s">
        <v>234</v>
      </c>
      <c r="I108" s="146" t="s">
        <v>235</v>
      </c>
      <c r="J108" s="337" t="s">
        <v>592</v>
      </c>
      <c r="K108" s="130" t="s">
        <v>547</v>
      </c>
      <c r="L108" s="334">
        <v>5</v>
      </c>
      <c r="M108" s="328">
        <f>'Chakhei PHC'!J204</f>
        <v>3</v>
      </c>
      <c r="N108" s="328">
        <f>'Chakhei PHC'!K204</f>
        <v>12</v>
      </c>
      <c r="O108" s="329">
        <f t="shared" si="16"/>
        <v>0.25</v>
      </c>
      <c r="P108" s="286">
        <f t="shared" si="12"/>
        <v>1.25</v>
      </c>
      <c r="Q108" s="93"/>
      <c r="R108" s="93"/>
      <c r="S108" s="93"/>
      <c r="T108" s="93"/>
    </row>
    <row r="109" spans="1:20" ht="25.5" customHeight="1">
      <c r="A109" s="263">
        <v>10</v>
      </c>
      <c r="B109" s="266">
        <f t="shared" si="19"/>
        <v>2.5</v>
      </c>
      <c r="C109" s="273">
        <f t="shared" si="15"/>
        <v>7.5</v>
      </c>
      <c r="D109" s="130" t="s">
        <v>199</v>
      </c>
      <c r="E109" s="93"/>
      <c r="F109" s="233"/>
      <c r="G109" s="208">
        <v>26</v>
      </c>
      <c r="H109" s="126" t="s">
        <v>441</v>
      </c>
      <c r="I109" s="133" t="s">
        <v>601</v>
      </c>
      <c r="J109" s="337" t="s">
        <v>592</v>
      </c>
      <c r="K109" s="130" t="s">
        <v>536</v>
      </c>
      <c r="L109" s="334">
        <v>10</v>
      </c>
      <c r="M109" s="328">
        <f>'Chakhei PHC'!J205</f>
        <v>1</v>
      </c>
      <c r="N109" s="328">
        <f>'Chakhei PHC'!K205</f>
        <v>4</v>
      </c>
      <c r="O109" s="329">
        <f t="shared" si="16"/>
        <v>0.25</v>
      </c>
      <c r="P109" s="286">
        <f t="shared" si="12"/>
        <v>2.5</v>
      </c>
      <c r="Q109" s="93"/>
      <c r="R109" s="93"/>
      <c r="S109" s="93"/>
      <c r="T109" s="93"/>
    </row>
    <row r="110" spans="1:20" ht="25.5" customHeight="1">
      <c r="A110" s="263">
        <v>5</v>
      </c>
      <c r="B110" s="266">
        <f t="shared" si="19"/>
        <v>1.25</v>
      </c>
      <c r="C110" s="273">
        <f t="shared" si="15"/>
        <v>3.75</v>
      </c>
      <c r="D110" s="130" t="s">
        <v>199</v>
      </c>
      <c r="E110" s="93"/>
      <c r="F110" s="233"/>
      <c r="G110" s="208">
        <v>27</v>
      </c>
      <c r="H110" s="126" t="s">
        <v>441</v>
      </c>
      <c r="I110" s="146" t="s">
        <v>602</v>
      </c>
      <c r="J110" s="337" t="s">
        <v>592</v>
      </c>
      <c r="K110" s="130" t="s">
        <v>536</v>
      </c>
      <c r="L110" s="334">
        <v>5</v>
      </c>
      <c r="M110" s="328">
        <f>'Chakhei PHC'!J206</f>
        <v>1</v>
      </c>
      <c r="N110" s="328">
        <f>'Chakhei PHC'!K206</f>
        <v>4</v>
      </c>
      <c r="O110" s="329">
        <f t="shared" si="16"/>
        <v>0.25</v>
      </c>
      <c r="P110" s="286">
        <f t="shared" si="12"/>
        <v>1.25</v>
      </c>
      <c r="Q110" s="93"/>
      <c r="R110" s="93"/>
      <c r="S110" s="93"/>
      <c r="T110" s="93"/>
    </row>
    <row r="111" spans="1:20" ht="15.75" customHeight="1">
      <c r="A111" s="276"/>
      <c r="B111" s="233"/>
      <c r="C111" s="233"/>
      <c r="D111" s="233"/>
      <c r="E111" s="93"/>
      <c r="F111" s="233"/>
      <c r="G111" s="234"/>
      <c r="H111" s="234"/>
      <c r="I111" s="233"/>
      <c r="J111" s="233"/>
      <c r="K111" s="233"/>
      <c r="L111" s="233"/>
      <c r="M111" s="93"/>
      <c r="N111" s="93"/>
      <c r="O111" s="93"/>
      <c r="P111" s="93"/>
      <c r="Q111" s="93"/>
      <c r="R111" s="93"/>
      <c r="S111" s="93"/>
      <c r="T111" s="93"/>
    </row>
    <row r="112" spans="1:20" ht="15.75" customHeight="1">
      <c r="A112" s="276"/>
      <c r="B112" s="233"/>
      <c r="C112" s="233"/>
      <c r="D112" s="233"/>
      <c r="E112" s="93"/>
      <c r="F112" s="233"/>
      <c r="G112" s="234"/>
      <c r="H112" s="234"/>
      <c r="I112" s="306" t="s">
        <v>603</v>
      </c>
      <c r="J112" s="307"/>
      <c r="K112" s="307"/>
      <c r="L112" s="308"/>
      <c r="M112" s="93"/>
      <c r="N112" s="93"/>
      <c r="O112" s="93"/>
      <c r="P112" s="93"/>
      <c r="Q112" s="93"/>
      <c r="R112" s="93"/>
      <c r="S112" s="93"/>
      <c r="T112" s="93"/>
    </row>
  </sheetData>
  <autoFilter ref="A4:P110" xr:uid="{00000000-0009-0000-0000-000006000000}"/>
  <pageMargins left="0.23622047244094491" right="0.23622047244094491" top="0.74803149606299213" bottom="0.55118110236220474" header="0" footer="0"/>
  <pageSetup paperSize="9" orientation="portrait"/>
  <rowBreaks count="3" manualBreakCount="3">
    <brk id="83" man="1"/>
    <brk id="42" man="1"/>
    <brk id="4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Chakhei PHC</vt:lpstr>
      <vt:lpstr>Chakhei SC</vt:lpstr>
      <vt:lpstr>Siata SC</vt:lpstr>
      <vt:lpstr>Lana SC</vt:lpstr>
      <vt:lpstr>SC Toatal Achievement )</vt:lpstr>
      <vt:lpstr>Sub Centre Score Summary</vt:lpstr>
      <vt:lpstr>PHC,CHC,SDH -MC Score</vt:lpstr>
      <vt:lpstr>'Chakhei PHC'!Print_Area</vt:lpstr>
      <vt:lpstr>'Chakhei SC'!Print_Area</vt:lpstr>
      <vt:lpstr>'Lana SC'!Print_Area</vt:lpstr>
      <vt:lpstr>'SC Toatal Achievement )'!Print_Area</vt:lpstr>
      <vt:lpstr>'Siata SC'!Print_Area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Xoa Elemel Fanai</dc:creator>
  <cp:lastModifiedBy>CH</cp:lastModifiedBy>
  <cp:lastPrinted>2021-04-24T05:29:44Z</cp:lastPrinted>
  <dcterms:created xsi:type="dcterms:W3CDTF">2006-09-16T00:00:00Z</dcterms:created>
  <dcterms:modified xsi:type="dcterms:W3CDTF">2022-08-30T16:31:00Z</dcterms:modified>
</cp:coreProperties>
</file>